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covery 2\ТСН ДП Лесная капель\Учредительные документы\Протоколы\Общее собрание участников 15062019\"/>
    </mc:Choice>
  </mc:AlternateContent>
  <bookViews>
    <workbookView xWindow="0" yWindow="0" windowWidth="20490" windowHeight="7455"/>
  </bookViews>
  <sheets>
    <sheet name="Бюджет на 2019 2020" sheetId="3" r:id="rId1"/>
    <sheet name="Отчет за 2018 2019" sheetId="1" r:id="rId2"/>
    <sheet name="ДДС ТСН" sheetId="2" state="hidden" r:id="rId3"/>
  </sheets>
  <definedNames>
    <definedName name="_xlnm._FilterDatabase" localSheetId="2" hidden="1">'ДДС ТСН'!$A$1:$O$297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C24" i="3"/>
  <c r="H38" i="3" l="1"/>
  <c r="H34" i="3" s="1"/>
  <c r="J38" i="3"/>
  <c r="I38" i="3"/>
  <c r="C39" i="3"/>
  <c r="J35" i="3"/>
  <c r="J34" i="3" s="1"/>
  <c r="E34" i="3"/>
  <c r="F34" i="3"/>
  <c r="G34" i="3"/>
  <c r="I34" i="3"/>
  <c r="D34" i="3"/>
  <c r="D22" i="3"/>
  <c r="D21" i="3" s="1"/>
  <c r="E22" i="3"/>
  <c r="F22" i="3"/>
  <c r="F21" i="3" s="1"/>
  <c r="G22" i="3"/>
  <c r="G21" i="3" s="1"/>
  <c r="H22" i="3"/>
  <c r="I22" i="3"/>
  <c r="I21" i="3" s="1"/>
  <c r="J22" i="3"/>
  <c r="J21" i="3" s="1"/>
  <c r="K22" i="3"/>
  <c r="K21" i="3" s="1"/>
  <c r="C19" i="3"/>
  <c r="C37" i="3"/>
  <c r="E5" i="3"/>
  <c r="F5" i="3"/>
  <c r="G5" i="3"/>
  <c r="H5" i="3"/>
  <c r="I5" i="3"/>
  <c r="J5" i="3"/>
  <c r="K5" i="3"/>
  <c r="L5" i="3"/>
  <c r="M5" i="3"/>
  <c r="N5" i="3"/>
  <c r="O5" i="3"/>
  <c r="C10" i="1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36" i="3"/>
  <c r="O34" i="3"/>
  <c r="N34" i="3"/>
  <c r="M34" i="3"/>
  <c r="L34" i="3"/>
  <c r="K34" i="3"/>
  <c r="C32" i="3"/>
  <c r="C31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7" i="3"/>
  <c r="C26" i="3"/>
  <c r="C25" i="3"/>
  <c r="C23" i="3"/>
  <c r="O21" i="3"/>
  <c r="N21" i="3"/>
  <c r="M21" i="3"/>
  <c r="L21" i="3"/>
  <c r="E21" i="3"/>
  <c r="C18" i="3"/>
  <c r="C17" i="3"/>
  <c r="C16" i="3"/>
  <c r="C15" i="3"/>
  <c r="C14" i="3"/>
  <c r="O13" i="3"/>
  <c r="N13" i="3"/>
  <c r="M13" i="3"/>
  <c r="L13" i="3"/>
  <c r="K13" i="3"/>
  <c r="J13" i="3"/>
  <c r="I13" i="3"/>
  <c r="H13" i="3"/>
  <c r="G13" i="3"/>
  <c r="E13" i="3"/>
  <c r="D13" i="3"/>
  <c r="C9" i="3"/>
  <c r="C8" i="3"/>
  <c r="D5" i="3"/>
  <c r="C35" i="3" l="1"/>
  <c r="C22" i="3"/>
  <c r="D10" i="3"/>
  <c r="L10" i="3"/>
  <c r="E10" i="3"/>
  <c r="N10" i="3"/>
  <c r="M10" i="3"/>
  <c r="I10" i="3"/>
  <c r="J10" i="3"/>
  <c r="G10" i="3"/>
  <c r="K10" i="3"/>
  <c r="O10" i="3"/>
  <c r="O3" i="3" s="1"/>
  <c r="N2" i="3" s="1"/>
  <c r="C5" i="3"/>
  <c r="C34" i="3"/>
  <c r="F13" i="3"/>
  <c r="F10" i="3" s="1"/>
  <c r="C29" i="3"/>
  <c r="C6" i="3"/>
  <c r="C13" i="3"/>
  <c r="C41" i="3"/>
  <c r="H21" i="3"/>
  <c r="H10" i="3" s="1"/>
  <c r="N3" i="3" l="1"/>
  <c r="M2" i="3" s="1"/>
  <c r="M3" i="3" s="1"/>
  <c r="L2" i="3" s="1"/>
  <c r="L3" i="3" s="1"/>
  <c r="K2" i="3" s="1"/>
  <c r="K3" i="3" s="1"/>
  <c r="J2" i="3" s="1"/>
  <c r="J3" i="3" s="1"/>
  <c r="I2" i="3" s="1"/>
  <c r="I3" i="3" s="1"/>
  <c r="H2" i="3" s="1"/>
  <c r="H3" i="3" s="1"/>
  <c r="G2" i="3" s="1"/>
  <c r="G3" i="3" s="1"/>
  <c r="F2" i="3" s="1"/>
  <c r="F3" i="3" s="1"/>
  <c r="E2" i="3" s="1"/>
  <c r="E3" i="3" s="1"/>
  <c r="D2" i="3" s="1"/>
  <c r="D3" i="3" s="1"/>
  <c r="C21" i="3"/>
  <c r="C10" i="3" s="1"/>
  <c r="C36" i="1" l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3" i="1"/>
  <c r="O52" i="1"/>
  <c r="N52" i="1"/>
  <c r="M52" i="1"/>
  <c r="L52" i="1"/>
  <c r="K52" i="1"/>
  <c r="J52" i="1"/>
  <c r="I52" i="1"/>
  <c r="H52" i="1"/>
  <c r="G52" i="1"/>
  <c r="F52" i="1"/>
  <c r="E52" i="1"/>
  <c r="D52" i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5" i="1"/>
  <c r="C44" i="1"/>
  <c r="C43" i="1"/>
  <c r="C42" i="1"/>
  <c r="C41" i="1"/>
  <c r="C32" i="1"/>
  <c r="F40" i="1"/>
  <c r="C40" i="1" s="1"/>
  <c r="H39" i="1"/>
  <c r="C39" i="1" s="1"/>
  <c r="O38" i="1"/>
  <c r="N38" i="1"/>
  <c r="M38" i="1"/>
  <c r="L38" i="1"/>
  <c r="K38" i="1"/>
  <c r="J38" i="1"/>
  <c r="I38" i="1"/>
  <c r="G38" i="1"/>
  <c r="E38" i="1"/>
  <c r="D38" i="1"/>
  <c r="C35" i="1"/>
  <c r="C34" i="1"/>
  <c r="F33" i="1"/>
  <c r="C33" i="1" s="1"/>
  <c r="C31" i="1"/>
  <c r="O30" i="1"/>
  <c r="N30" i="1"/>
  <c r="M30" i="1"/>
  <c r="L30" i="1"/>
  <c r="K30" i="1"/>
  <c r="J30" i="1"/>
  <c r="I30" i="1"/>
  <c r="H30" i="1"/>
  <c r="G30" i="1"/>
  <c r="E30" i="1"/>
  <c r="D30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5" i="1"/>
  <c r="C24" i="1"/>
  <c r="C23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19" i="1"/>
  <c r="C17" i="1"/>
  <c r="C16" i="1"/>
  <c r="C15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9" i="1"/>
  <c r="C8" i="1"/>
  <c r="E7" i="1"/>
  <c r="E6" i="1" s="1"/>
  <c r="E5" i="1" s="1"/>
  <c r="D7" i="1"/>
  <c r="M6" i="1"/>
  <c r="M5" i="1" s="1"/>
  <c r="K6" i="1"/>
  <c r="K5" i="1" s="1"/>
  <c r="I6" i="1"/>
  <c r="I5" i="1" s="1"/>
  <c r="H6" i="1"/>
  <c r="H5" i="1" s="1"/>
  <c r="G6" i="1"/>
  <c r="G5" i="1" s="1"/>
  <c r="F6" i="1"/>
  <c r="F5" i="1" s="1"/>
  <c r="D6" i="1"/>
  <c r="O5" i="1"/>
  <c r="N5" i="1"/>
  <c r="L5" i="1"/>
  <c r="J5" i="1"/>
  <c r="I11" i="1" l="1"/>
  <c r="E11" i="1"/>
  <c r="H38" i="1"/>
  <c r="H11" i="1" s="1"/>
  <c r="C52" i="1"/>
  <c r="M11" i="1"/>
  <c r="C7" i="1"/>
  <c r="C47" i="1"/>
  <c r="F30" i="1"/>
  <c r="F11" i="1" s="1"/>
  <c r="N11" i="1"/>
  <c r="C55" i="1"/>
  <c r="C21" i="1"/>
  <c r="C27" i="1"/>
  <c r="L11" i="1"/>
  <c r="J11" i="1"/>
  <c r="C6" i="1"/>
  <c r="C13" i="1"/>
  <c r="K11" i="1"/>
  <c r="O11" i="1"/>
  <c r="O3" i="1" s="1"/>
  <c r="N2" i="1" s="1"/>
  <c r="C30" i="1"/>
  <c r="G11" i="1"/>
  <c r="F38" i="1"/>
  <c r="D5" i="1"/>
  <c r="C5" i="1" s="1"/>
  <c r="D11" i="1"/>
  <c r="C38" i="1" l="1"/>
  <c r="N3" i="1"/>
  <c r="M2" i="1" s="1"/>
  <c r="M3" i="1" s="1"/>
  <c r="L2" i="1" s="1"/>
  <c r="L3" i="1" s="1"/>
  <c r="K2" i="1" s="1"/>
  <c r="K3" i="1" s="1"/>
  <c r="J2" i="1" s="1"/>
  <c r="J3" i="1" s="1"/>
  <c r="I2" i="1" s="1"/>
  <c r="I3" i="1" s="1"/>
  <c r="H2" i="1" s="1"/>
  <c r="H3" i="1" s="1"/>
  <c r="G2" i="1" s="1"/>
  <c r="G3" i="1" s="1"/>
  <c r="F2" i="1" s="1"/>
  <c r="F3" i="1" s="1"/>
  <c r="E2" i="1" s="1"/>
  <c r="E3" i="1" s="1"/>
  <c r="D2" i="1" s="1"/>
  <c r="D3" i="1" s="1"/>
  <c r="C11" i="1"/>
</calcChain>
</file>

<file path=xl/sharedStrings.xml><?xml version="1.0" encoding="utf-8"?>
<sst xmlns="http://schemas.openxmlformats.org/spreadsheetml/2006/main" count="2737" uniqueCount="570">
  <si>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</si>
  <si>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</si>
  <si>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</si>
  <si>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</si>
  <si>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</si>
  <si>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</si>
  <si>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</si>
  <si>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</si>
  <si>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</si>
  <si>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</si>
  <si>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</si>
  <si>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</si>
  <si>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Остаток  ДС на начало месяца</t>
  </si>
  <si>
    <t>Остаток  ДС на конец месяца</t>
  </si>
  <si>
    <t>ДОХОДЫ</t>
  </si>
  <si>
    <t>Членские взносы ФЛ (Сбербанк)</t>
  </si>
  <si>
    <t>Членские взносы ФЛ (Прямые перечисления)</t>
  </si>
  <si>
    <t>За электроэнергию</t>
  </si>
  <si>
    <t>Целевой взнос на ремонт и содержание сетей инженерно-технического обеспечения и дорог общего пользования</t>
  </si>
  <si>
    <t>ЭЭ</t>
  </si>
  <si>
    <t>Возврат Сбербанка</t>
  </si>
  <si>
    <t>РАСХОДЫ</t>
  </si>
  <si>
    <t xml:space="preserve">ЗП </t>
  </si>
  <si>
    <t>оклад</t>
  </si>
  <si>
    <t>мат.помощь</t>
  </si>
  <si>
    <t>комп. при увольн.</t>
  </si>
  <si>
    <t>НДФЛ</t>
  </si>
  <si>
    <t>Страховые взносы</t>
  </si>
  <si>
    <t>ОПС</t>
  </si>
  <si>
    <t>ФОМС</t>
  </si>
  <si>
    <t>ФСС</t>
  </si>
  <si>
    <t>НС</t>
  </si>
  <si>
    <t>Налоги (УСН 6%)</t>
  </si>
  <si>
    <t>штраф</t>
  </si>
  <si>
    <t>Административные расходы</t>
  </si>
  <si>
    <t xml:space="preserve">Услуги почты </t>
  </si>
  <si>
    <t>Банковское обслуживание</t>
  </si>
  <si>
    <t>СБИС</t>
  </si>
  <si>
    <t>Хозяйственные расходы</t>
  </si>
  <si>
    <t>Вывоз ТКО</t>
  </si>
  <si>
    <t>Оплата за уборку территории</t>
  </si>
  <si>
    <t>Оплата проезда на обществ. трансп.</t>
  </si>
  <si>
    <t>Компенсация за электроэнергию ООО РР</t>
  </si>
  <si>
    <t>Корм собакам</t>
  </si>
  <si>
    <t>Покос травы</t>
  </si>
  <si>
    <t>Услуга "CallBack" сайт ТСН</t>
  </si>
  <si>
    <t>Целевые с-ва (ремонт дорог)</t>
  </si>
  <si>
    <t>афальт</t>
  </si>
  <si>
    <t>ПГС</t>
  </si>
  <si>
    <t>трактор</t>
  </si>
  <si>
    <t>Инструменты и хозинвентарь</t>
  </si>
  <si>
    <t>Замки навесные</t>
  </si>
  <si>
    <t>Ручная корректировка</t>
  </si>
  <si>
    <t>Дата</t>
  </si>
  <si>
    <t>Поступило</t>
  </si>
  <si>
    <t>Списано</t>
  </si>
  <si>
    <t>ДДС</t>
  </si>
  <si>
    <t>Назначение платежа</t>
  </si>
  <si>
    <t>Контрагент</t>
  </si>
  <si>
    <t>Вид операции</t>
  </si>
  <si>
    <t>Вх. номер</t>
  </si>
  <si>
    <t>Вх. дата</t>
  </si>
  <si>
    <t>Ответственный</t>
  </si>
  <si>
    <t>Комментарий</t>
  </si>
  <si>
    <t>1. кв.</t>
  </si>
  <si>
    <t>январь_</t>
  </si>
  <si>
    <t>09.01.2018</t>
  </si>
  <si>
    <t>Страховые взносы на материнство и больничные (за работников) за декабрь 2017 г. Без НДС</t>
  </si>
  <si>
    <t>УФК (ИФНС №5042)</t>
  </si>
  <si>
    <t>Перечисление налога</t>
  </si>
  <si>
    <t>Не авторизован</t>
  </si>
  <si>
    <t>Загружен из Клиент-Банка</t>
  </si>
  <si>
    <t>Страховые взносы на обязательное медицинское страхование (за работников) за декабрь 2017 г. Без НДС</t>
  </si>
  <si>
    <t>Страховые взносы за декабрь 2017 г. на обязательное  страхование от несчастных случаев на производстве и профессиональных заболеваний (регистрационный номер - 5034014480) Без НДС</t>
  </si>
  <si>
    <t>ГУ МРО ФСС РФ</t>
  </si>
  <si>
    <t>Страховые взносы на обязательное пенсионное страхование (за работников) за декабрь 2017 г. Без НДС</t>
  </si>
  <si>
    <t>10.01.2018</t>
  </si>
  <si>
    <t>12.01.2018</t>
  </si>
  <si>
    <t>Возмещение расходов Шумкову Д.М. (корм собакам) Без НДС</t>
  </si>
  <si>
    <t>Шумков Дмитрий Михайлович</t>
  </si>
  <si>
    <t>Перечисление подотчетному лицу</t>
  </si>
  <si>
    <t>Комиссия за проведение операций по расчетному счету по пл.пор. № 46 от 12/01/2018 Без НДС</t>
  </si>
  <si>
    <t>Московский филиал АО КБ «МОДУЛЬБАНК»</t>
  </si>
  <si>
    <t>Прочее списание</t>
  </si>
  <si>
    <t>16.01.2018</t>
  </si>
  <si>
    <t>ЗА 15/01/2018;Романов Юрий Сергеевич;поселок Красково,ул.К.Маркса,д.107,кв.88;Романов.Членские взносы сентябрь-декабрь</t>
  </si>
  <si>
    <t>Романов Юрий Сергеевич 558</t>
  </si>
  <si>
    <t>Прочее поступление</t>
  </si>
  <si>
    <t>ЗА 15/01/2018;Титова Светлана Александровна;Москва,Союзный проспект,д.24,кв.105;Титова.Счет 299 оплата членских взносов сентябрь-декабрь</t>
  </si>
  <si>
    <t>Оплата права использования возможности по регистрации одного  сотрудника в системе СБИС, "СБИС ЭО- Легкий ,УСНО/ЕНВД" Без НДС</t>
  </si>
  <si>
    <t>ООО "Алгоритм"</t>
  </si>
  <si>
    <t>Оплата поставщику</t>
  </si>
  <si>
    <t>Комиссия за проведение операций по расчетному счету по пл.пор. № 47 от 16/01/2018 Без НДС</t>
  </si>
  <si>
    <t>19.01.2018</t>
  </si>
  <si>
    <t>Оплата по счету N307 от 07.12.2017 за электричество с мая по декабрь 2017г.   НДС не облагается</t>
  </si>
  <si>
    <t xml:space="preserve">Таршина Екатерина Михайловна </t>
  </si>
  <si>
    <t>За ЭЭ</t>
  </si>
  <si>
    <t>Возмещение расходов Шумкову Д.М. (оплата проезда в общественном транспорте) Без НДС</t>
  </si>
  <si>
    <t>Комиссия за проведение операций по расчетному счету по пл.пор. № 48 от 19/01/2018 Без НДС</t>
  </si>
  <si>
    <t>23.01.2018</t>
  </si>
  <si>
    <t>Заработная плата Вяльцева М.В. за январь 2018 года Без НДС</t>
  </si>
  <si>
    <t>Вяльцев Михаил Владимирович</t>
  </si>
  <si>
    <t>Перечисление заработной платы</t>
  </si>
  <si>
    <t>Комиссия за проведение операций по расчетному счету по пл.пор. № 49 от 23/01/2018 Без НДС</t>
  </si>
  <si>
    <t>Оплата НДФЛ за январь 2018 года Без НДС</t>
  </si>
  <si>
    <t>февраль_</t>
  </si>
  <si>
    <t>07.02.2018</t>
  </si>
  <si>
    <t>ЗА 06/02/2018;Золотарева Е.Г;Лесная капель;взносы застока уч</t>
  </si>
  <si>
    <t>Золотарева Елена Геннадиевна 580</t>
  </si>
  <si>
    <t>09.02.2018</t>
  </si>
  <si>
    <t>ЗА 08/02/2018;горячий р а;тарасовка вокзальная 23;по счету 209 от 29 09 2017</t>
  </si>
  <si>
    <t>Горячий Руслан Анатольевич 593</t>
  </si>
  <si>
    <t>19.02.2018</t>
  </si>
  <si>
    <t>ЗА 18/02/2018;Коваленко Виталий Владимирович;Пушкино,1-й Чеховский пр.,5-27;Оплаза за электроэнергию за Коваленко Т.В.</t>
  </si>
  <si>
    <t xml:space="preserve">Коваленко Татьяна Васильевна </t>
  </si>
  <si>
    <t>23.02.2018</t>
  </si>
  <si>
    <t>Заработная плата за январь 2018 года Шумкова Д.М. Без НДС</t>
  </si>
  <si>
    <t>Комиссия за проведение операций по расчетному счету по пл.пор. № 51 от 23/02/2018 Без НДС</t>
  </si>
  <si>
    <t>Оплата НДФЛ за январь, февраль 2018 года Без НДС</t>
  </si>
  <si>
    <t>Заработная плата Вяльцева М.В. за февраль 2018 года Без НДС</t>
  </si>
  <si>
    <t>Комиссия за проведение операций по расчетному счету по пл.пор. № 53 от 23/02/2018 Без НДС</t>
  </si>
  <si>
    <t>Страховые взносы за январь 2018 г. на обязательное  страхование от несчастных случаев на производстве и профессиональных заболеваний (регистрационный номер - 5034014480) Без НДС</t>
  </si>
  <si>
    <t>Страховые взносы на материнство и больничные (за работников) за январь 2018 г. Без НДС</t>
  </si>
  <si>
    <t>Страховые взносы на обязательное медицинское страхование (за работников) за январь 2017 г. Без НДС</t>
  </si>
  <si>
    <t>Страховые взносы на обязательное пенсионное страхование (за работников) за январь 2017 г. Без НДС</t>
  </si>
  <si>
    <t>Компенсация потерь в электр. сетях собственниками ЗУ (№632) согласно п. 5.3 Соглашения №01/02/2017 (ЭС) о компенсации потерь в сетях и оказании услуг агента Без НДС</t>
  </si>
  <si>
    <t>Общество с ограниченной ответственностью "Русское раздолье"</t>
  </si>
  <si>
    <t>Комиссия за проведение операций по расчетному счету по пл.пор. № 58 от 23/02/2018 Без НДС</t>
  </si>
  <si>
    <t>март_</t>
  </si>
  <si>
    <t>12.03.2018</t>
  </si>
  <si>
    <t>ПО ПРИНЯТЫМ ПЛАТЕЖАМ С 07/03/2018 ПО 08/03/2018 НА ОБЩУЮ СУММУ 4250,В Т.Ч.УСЛ.БАНКА:0,В КОЛ-ВЕ 5,СОГЛАСНО ЭЛ.РЕЕСТРУ 120318EPS335797664909_40.1.TXT</t>
  </si>
  <si>
    <t>ПАО «Сбербанк России» Переводы ФЛ</t>
  </si>
  <si>
    <t>Страховые взносы на обязательное пенсионное страхование (за работников) за февраль 2018 г. Без НДС</t>
  </si>
  <si>
    <t>Страховые взносы за февраль 2018 г. на обязательное  страхование от несчастных случаев на производстве и профессиональных заболеваний (регистрационный номер - 5034014480) Без НДС</t>
  </si>
  <si>
    <t>Страховые взносы на обязательное медицинское страхование (за работников) за февраль 2018 г. Без НДС</t>
  </si>
  <si>
    <t>Страховые взносы на материнство и больничные (за работников) за февраль 2018 г. Без НДС</t>
  </si>
  <si>
    <t>Заработная плата за февраль 2018 года Шумкова Д.М. Без НДС</t>
  </si>
  <si>
    <t>Комиссия за проведение операций по расчетному счету по пл.пор. № 63 от 12/03/2018 Без НДС</t>
  </si>
  <si>
    <t>13.03.2018</t>
  </si>
  <si>
    <t>ПО ПРИНЯТЫМ ПЛАТЕЖАМ С 12/03/2018 ПО 12/03/2018 НА ОБЩУЮ СУММУ 4250,В Т.Ч.УСЛ.БАНКА:0,В КОЛ-ВЕ 3,СОГЛАСНО ЭЛ.РЕЕСТРУ 130318EPS335797664909_38.1.TXT</t>
  </si>
  <si>
    <t>14.03.2018</t>
  </si>
  <si>
    <t>ПО ПРИНЯТЫМ ПЛАТЕЖАМ С 13/03/2018 ПО 13/03/2018 НА ОБЩУЮ СУММУ 5899.34,В Т.Ч.УСЛ.БАНКА:0,В КОЛ-ВЕ 3,СОГЛАСНО ЭЛ.РЕЕСТРУ 140318EPS335797664909_40.2.TXT</t>
  </si>
  <si>
    <t>Членский взнос за февраль 2018, НДС не облагается</t>
  </si>
  <si>
    <t>Пугач Вячеслав Юрьевич 570</t>
  </si>
  <si>
    <t>Компенсация потерь в электр. сетях ТСН согласно п. 5.3 Соглашения №01/02/2017 (ЭС) о компенсации потерь в сетях и оказании услуг агента Без НДС</t>
  </si>
  <si>
    <t>Комиссия за проведение операций по расчетному счету по пл.пор. № 64 от 14/03/2018 Без НДС</t>
  </si>
  <si>
    <t>16.03.2018</t>
  </si>
  <si>
    <t>ПО ПРИНЯТЫМ ПЛАТЕЖАМ С 15/03/2018 ПО 15/03/2018 НА ОБЩУЮ СУММУ 1028.37,В Т.Ч.УСЛ.БАНКА:0,В КОЛ-ВЕ 1,СОГЛАСНО ЭЛ.РЕЕСТРУ 160318EPS335797664909_38.2.TXT</t>
  </si>
  <si>
    <t>19.03.2018</t>
  </si>
  <si>
    <t>ПО ПРИНЯТЫМ ПЛАТЕЖАМ С 16/03/2018 ПО 17/03/2018 НА ОБЩУЮ СУММУ 5713.86,В Т.Ч.УСЛ.БАНКА:0,В КОЛ-ВЕ 2,СОГЛАСНО ЭЛ.РЕЕСТРУ 190318EPS335797664909_40.3.TXT</t>
  </si>
  <si>
    <t>Комиссия за проведение операций по расчетному счету по пл.пор. № 65 от 19/03/2018 Без НДС</t>
  </si>
  <si>
    <t>20.03.2018</t>
  </si>
  <si>
    <t>Оплата членских взносов за февраль</t>
  </si>
  <si>
    <t>Горша Татьяна Анатольевна 612</t>
  </si>
  <si>
    <t>21.03.2018</t>
  </si>
  <si>
    <t>ПО ПРИНЯТЫМ ПЛАТЕЖАМ С 20/03/2018 ПО 20/03/2018 НА ОБЩУЮ СУММУ 3241.68,В Т.Ч.УСЛ.БАНКА:0,В КОЛ-ВЕ 5,СОГЛАСНО ЭЛ.РЕЕСТРУ 210318EPS335797664909_40.4.TXT</t>
  </si>
  <si>
    <t>22.03.2018</t>
  </si>
  <si>
    <t>ПО ПРИНЯТЫМ ПЛАТЕЖАМ С 21/03/2018 ПО 21/03/2018 НА ОБЩУЮ СУММУ 3833.33,В Т.Ч.УСЛ.БАНКА:0,В КОЛ-ВЕ 2,СОГЛАСНО ЭЛ.РЕЕСТРУ 220318EPS335797664909_38.3.TXT</t>
  </si>
  <si>
    <t>Оплата подключения системы СБОЛ Без НДС</t>
  </si>
  <si>
    <t>ПАО «Сбербанк России»</t>
  </si>
  <si>
    <t>Комиссия за проведение операций по расчетному счету по пл.пор. № 66 от 22/03/2018 Без НДС</t>
  </si>
  <si>
    <t>23.03.2018</t>
  </si>
  <si>
    <t>ПО ПРИНЯТЫМ ПЛАТЕЖАМ С 22/03/2018 ПО 22/03/2018 НА ОБЩУЮ СУММУ 1000,В Т.Ч.УСЛ.БАНКА:0,В КОЛ-ВЕ 1,СОГЛАСНО ЭЛ.РЕЕСТРУ 230318EPS335797664909_38.4.TXT</t>
  </si>
  <si>
    <t>26.03.2018</t>
  </si>
  <si>
    <t>ПО ПРИНЯТЫМ ПЛАТЕЖАМ С 23/03/2018 ПО 24/03/2018 НА ОБЩУЮ СУММУ 2000,В Т.Ч.УСЛ.БАНКА:0,В КОЛ-ВЕ 2,СОГЛАСНО ЭЛ.РЕЕСТРУ 260318EPS335797664909_40.5.TXT</t>
  </si>
  <si>
    <t>Заработная плата за февраль, март 2018 года Шумкова Д.М. Без НДС</t>
  </si>
  <si>
    <t>Комиссия за проведение операций по расчетному счету по пл.пор. № 67 от 26/03/2018 Без НДС</t>
  </si>
  <si>
    <t>Оплата НДФЛ за февраль, март 2018 года Без НДС</t>
  </si>
  <si>
    <t>27.03.2018</t>
  </si>
  <si>
    <t>ПО ПРИНЯТЫМ ПЛАТЕЖАМ С 26/03/2018 ПО 26/03/2018 НА ОБЩУЮ СУММУ 4125,В Т.Ч.УСЛ.БАНКА:0,В КОЛ-ВЕ 3,СОГЛАСНО ЭЛ.РЕЕСТРУ 270318EPS335797664909_40.6.TXT</t>
  </si>
  <si>
    <t>29.03.2018</t>
  </si>
  <si>
    <t>ПО ПРИНЯТЫМ ПЛАТЕЖАМ С 28/03/2018 ПО 28/03/2018 НА ОБЩУЮ СУММУ 500,В Т.Ч.УСЛ.БАНКА:0,В КОЛ-ВЕ 2,СОГЛАСНО ЭЛ.РЕЕСТРУ 290318EPS335797664909_40.7.TXT</t>
  </si>
  <si>
    <t>Заработная плата Вяльцева М.В. за март 2018 года Без НДС</t>
  </si>
  <si>
    <t>Комиссия за проведение операций по расчетному счету по пл.пор. № 69 от 29/03/2018 Без НДС</t>
  </si>
  <si>
    <t>Оплата НДФЛ за март 2018 года Без НДС</t>
  </si>
  <si>
    <t>30.03.2018</t>
  </si>
  <si>
    <t>ПО ПРИНЯТЫМ ПЛАТЕЖАМ С 29/03/2018 ПО 29/03/2018 НА ОБЩУЮ СУММУ 1000,В Т.Ч.УСЛ.БАНКА:0,В КОЛ-ВЕ 1,СОГЛАСНО ЭЛ.РЕЕСТРУ 300318EPS335797664909_40.8.TXT</t>
  </si>
  <si>
    <t>2. кв.</t>
  </si>
  <si>
    <t>апрель_</t>
  </si>
  <si>
    <t>02.04.2018</t>
  </si>
  <si>
    <t>ПО ПРИНЯТЫМ ПЛАТЕЖАМ С 01/04/2018 ПО 01/04/2018 НА ОБЩУЮ СУММУ 1000,В Т.Ч.УСЛ.БАНКА:0,В КОЛ-ВЕ 1,СОГЛАСНО ЭЛ.РЕЕСТРУ 020418EPS335797664909_40.9.TXT</t>
  </si>
  <si>
    <t>Заработная плата Вяльцева М.В. за апрель 2018 года Без НДС</t>
  </si>
  <si>
    <t>Комиссия за проведение операций по расчетному счету по пл.пор. № 71 от 02/04/2018 Без НДС</t>
  </si>
  <si>
    <t>Оплата НДФЛ за апрель 2018 года Без НДС</t>
  </si>
  <si>
    <t>03.04.2018</t>
  </si>
  <si>
    <t>Страховые взносы на обязательное пенсионное страхование (за работников) за март 2018 г. Без НДС</t>
  </si>
  <si>
    <t>Страховые взносы за март 2018 г. на обязательное  страхование от несчастных случаев на производстве и профессиональных заболеваний (регистрационный номер - 5034014480) Без НДС</t>
  </si>
  <si>
    <t>Страховые взносы на обязательное медицинское страхование (за работников) замарт 2018 г. Без НДС</t>
  </si>
  <si>
    <t>Страховые взносы на материнство и больничные (за работников) за март 2018 г. Без НДС</t>
  </si>
  <si>
    <t>04.04.2018</t>
  </si>
  <si>
    <t>Возврат излишне оплаченной суммы по док№66 от 22,03,2018 Оплата подключения системы СБОЛ</t>
  </si>
  <si>
    <t>Оплата от покупателя</t>
  </si>
  <si>
    <t>Возмещение денежных средств Шумкову Д.М. (расходы при открытии ТСН) Без НДС</t>
  </si>
  <si>
    <t>Комиссия за проведение операций по расчетному счету по пл.пор. № 77 от 04/04/2018 Без НДС</t>
  </si>
  <si>
    <t>05.04.2018</t>
  </si>
  <si>
    <t>Возмещение денежных средств Вяльцеву М.В. (корм собакам) Без НДС</t>
  </si>
  <si>
    <t>Комиссия за проведение операций по расчетному счету по пл.пор. № 78 от 05/04/2018 Без НДС</t>
  </si>
  <si>
    <t>10.04.2018</t>
  </si>
  <si>
    <t>ПО ПРИНЯТЫМ ПЛАТЕЖАМ С 09/04/2018 ПО 09/04/2018 НА ОБЩУЮ СУММУ 1625,В Т.Ч.УСЛ.БАНКА:0,В КОЛ-ВЕ 4,СОГЛАСНО ЭЛ.РЕЕСТРУ 100418EPS335797664909_38.5.TXT</t>
  </si>
  <si>
    <t>11.04.2018</t>
  </si>
  <si>
    <t>ПО ПРИНЯТЫМ ПЛАТЕЖАМ С 10/04/2018 ПО 10/04/2018 НА ОБЩУЮ СУММУ 750,В Т.Ч.УСЛ.БАНКА:0,В КОЛ-ВЕ 6,СОГЛАСНО ЭЛ.РЕЕСТРУ 110418EPS335797664909_40.10.TXT</t>
  </si>
  <si>
    <t>12.04.2018</t>
  </si>
  <si>
    <t>ПО ПРИНЯТЫМ ПЛАТЕЖАМ С 11/04/2018 ПО 11/04/2018 НА ОБЩУЮ СУММУ 1500,В Т.Ч.УСЛ.БАНКА:0,В КОЛ-ВЕ 1,СОГЛАСНО ЭЛ.РЕЕСТРУ 120418EPS335797664909_40.11.TXT</t>
  </si>
  <si>
    <t>Материальная помощь Вяльцеву М.В. Без НДС</t>
  </si>
  <si>
    <t>Комиссия за проведение операций по расчетному счету по пл.пор. № 79 от 12/04/2018 Без НДС</t>
  </si>
  <si>
    <t>16.04.2018</t>
  </si>
  <si>
    <t>ПО ПРИНЯТЫМ ПЛАТЕЖАМ С 15/04/2018 ПО 15/04/2018 НА ОБЩУЮ СУММУ 1500,В Т.Ч.УСЛ.БАНКА:0,В КОЛ-ВЕ 1,СОГЛАСНО ЭЛ.РЕЕСТРУ 160418EPS335797664909_40.12.TXT</t>
  </si>
  <si>
    <t>ПО ПРИНЯТЫМ ПЛАТЕЖАМ С 13/04/2018 ПО 14/04/2018 НА ОБЩУЮ СУММУ 1915.32,В Т.Ч.УСЛ.БАНКА:0,В КОЛ-ВЕ 7,СОГЛАСНО ЭЛ.РЕЕСТРУ 160418EPS335797664909_38.6.TXT</t>
  </si>
  <si>
    <t>Членский взнос за декабрь 2017 МАЙ-ДЕКАБРЬ, в том числе НДС</t>
  </si>
  <si>
    <t>15.04.2018</t>
  </si>
  <si>
    <t>Членский взнос за апрель 2018 года, в том числе НДС</t>
  </si>
  <si>
    <t>13.04.2018</t>
  </si>
  <si>
    <t>18.04.2018</t>
  </si>
  <si>
    <t>ПО ПРИНЯТЫМ ПЛАТЕЖАМ С 17/04/2018 ПО 17/04/2018 НА ОБЩУЮ СУММУ 500,В Т.Ч.УСЛ.БАНКА:0,В КОЛ-ВЕ 1,СОГЛАСНО ЭЛ.РЕЕСТРУ 180418EPS335797664909_40.13.TXT</t>
  </si>
  <si>
    <t>23.04.2018</t>
  </si>
  <si>
    <t>ПО ПРИНЯТЫМ ПЛАТЕЖАМ С 20/04/2018 ПО 20/04/2018 НА ОБЩУЮ СУММУ 1000,В Т.Ч.УСЛ.БАНКА:0,В КОЛ-ВЕ 2,СОГЛАСНО ЭЛ.РЕЕСТРУ 230418EPS335797664909_38.7.TXT</t>
  </si>
  <si>
    <t>24.04.2018</t>
  </si>
  <si>
    <t>Комиссия за проведение операций по расчетному счету по пл.пор. № 80 от 24/04/2018 Без НДС</t>
  </si>
  <si>
    <t>25.04.2018</t>
  </si>
  <si>
    <t>ПО ПРИНЯТЫМ ПЛАТЕЖАМ С 24/04/2018 ПО 24/04/2018 НА ОБЩУЮ СУММУ 1787.28,В Т.Ч.УСЛ.БАНКА:0,В КОЛ-ВЕ 4,СОГЛАСНО ЭЛ.РЕЕСТРУ 250418EPS335797664909_38.8.TXT</t>
  </si>
  <si>
    <t>Комиссия за проведение операций по расчетному счету по пл.пор. № 81 от 25/04/2018 Без НДС</t>
  </si>
  <si>
    <t>26.04.2018</t>
  </si>
  <si>
    <t>Возмещение денежных средств Шумкову Д.М. (он-лайн заказ выписок из ЕГРН) Без НДС</t>
  </si>
  <si>
    <t>Комиссия за проведение операций по расчетному счету по пл.пор. № 82 от 26/04/2018 Без НДС</t>
  </si>
  <si>
    <t>27.04.2018</t>
  </si>
  <si>
    <t>ПО ПРИНЯТЫМ ПЛАТЕЖАМ С 26/04/2018 ПО 26/04/2018 НА ОБЩУЮ СУММУ 250,В Т.Ч.УСЛ.БАНКА:0,В КОЛ-ВЕ 2,СОГЛАСНО ЭЛ.РЕЕСТРУ 270418EPS335797664909_40.14.TXT</t>
  </si>
  <si>
    <t>Оплата членских взносов за сентябрь-декабрь</t>
  </si>
  <si>
    <t>28.04.2018</t>
  </si>
  <si>
    <t>ПО ПРИНЯТЫМ ПЛАТЕЖАМ С 27/04/2018 ПО 27/04/2018 НА ОБЩУЮ СУММУ 5781.6,В Т.Ч.УСЛ.БАНКА:0,В КОЛ-ВЕ 1,СОГЛАСНО ЭЛ.РЕЕСТРУ 280418EPS335797664909_40.15.TXT</t>
  </si>
  <si>
    <t>май_</t>
  </si>
  <si>
    <t>03.05.2018</t>
  </si>
  <si>
    <t>Возмещение денежных средств Шумкову Д.М. (услуги ФГУП "Почта России") Без НДС</t>
  </si>
  <si>
    <t>Комиссия за проведение операций по расчетному счету по пл.пор. № 83 от 03/05/2018 Без НДС</t>
  </si>
  <si>
    <t>Окончательный расчет при увольнении Вяльцева М.В. Без НДС</t>
  </si>
  <si>
    <t>Комиссия за проведение операций по расчетному счету по пл.пор. № 84 от 03/05/2018 Без НДС</t>
  </si>
  <si>
    <t>Оплата НДФЛ за май 2018 года Без НДС</t>
  </si>
  <si>
    <t>04.05.2018</t>
  </si>
  <si>
    <t>ПО ПРИНЯТЫМ ПЛАТЕЖАМ С 03/05/2018 ПО 03/05/2018 НА ОБЩУЮ СУММУ 2125,В Т.Ч.УСЛ.БАНКА:0,В КОЛ-ВЕ 3,СОГЛАСНО ЭЛ.РЕЕСТРУ 040518EPS335797664909_40.16.TXT</t>
  </si>
  <si>
    <t>Возмещение денежных средств Шумкову Д.М. (покупка замков навесных) Без НДС</t>
  </si>
  <si>
    <t>Комиссия за проведение операций по расчетному счету по пл.пор. № 86 от 04/05/2018 Без НДС</t>
  </si>
  <si>
    <t>Штраф за неправомерное неудержание и (или) неперечисление (неполное  удержание и  (или) перечисление) в установленный НКРФ срок сумм налога, подлежащего удержанию и перечислению налоговым агентом Без НДС</t>
  </si>
  <si>
    <t>07.05.2018</t>
  </si>
  <si>
    <t>ПО ПРИНЯТЫМ ПЛАТЕЖАМ С 06/05/2018 ПО 06/05/2018 НА ОБЩУЮ СУММУ 1000,В Т.Ч.УСЛ.БАНКА:0,В КОЛ-ВЕ 2,СОГЛАСНО ЭЛ.РЕЕСТРУ 070518EPS335797664909_40.18.TXT</t>
  </si>
  <si>
    <t>ПО ПРИНЯТЫМ ПЛАТЕЖАМ С 04/05/2018 ПО 05/05/2018 НА ОБЩУЮ СУММУ 2246.56,В Т.Ч.УСЛ.БАНКА:0,В КОЛ-ВЕ 4,СОГЛАСНО ЭЛ.РЕЕСТРУ 070518EPS335797664909_40.17.TXT</t>
  </si>
  <si>
    <t>08.05.2018</t>
  </si>
  <si>
    <t>ПО ПРИНЯТЫМ ПЛАТЕЖАМ С 07/05/2018 ПО 07/05/2018 НА ОБЩУЮ СУММУ 2741.28,В Т.Ч.УСЛ.БАНКА:0,В КОЛ-ВЕ 4,СОГЛАСНО ЭЛ.РЕЕСТРУ 080518EPS335797664909_38.9.TXT</t>
  </si>
  <si>
    <t>10.05.2018</t>
  </si>
  <si>
    <t>ЗА 08/05/2018;ЛИЦЕВОЙ СЧЕТ:444;ФИО_ПЛАТЕЛЬЩИКА:ОСИПОВА ЮЛИЯ МИХАЙЛОВНА;АДРЕС:ЯРОСЛАВСКАЯ ОБЛ,СП ПЕТРОВСКОЕ,ЛЮБИЛКОВСКИЙ СО,П.ЛЕСНОЙ,УЛ.НОВАЯ,Д.30,КВ.42;ПЕРИОД ОПЛАТЫ:0418;EXCLUDE_REQS:@EXCLUDE_REQS@ФИ</t>
  </si>
  <si>
    <t>ПО ПРИНЯТЫМ ПЛАТЕЖАМ С 08/05/2018 ПО 08/05/2018 НА ОБЩУЮ СУММУ 8884.72,В Т.Ч.УСЛ.БАНКА:0,В КОЛ-ВЕ 9,СОГЛАСНО ЭЛ.РЕЕСТРУ 100518EPS335797664909_40.19.TXT</t>
  </si>
  <si>
    <t>Комиссия за проведение операций по расчетному счету по пл.пор. № 88 от 10/05/2018 Без НДС</t>
  </si>
  <si>
    <t>Страховые взносы на обязательное медицинское страхование (за работников) за апрель-май 2018 г. Без НДС</t>
  </si>
  <si>
    <t>Страховые взносы на материнство и больничные (за работников) за апрель-май 2018 г. Без НДС</t>
  </si>
  <si>
    <t>Страховые взносы на обязательное пенсионное страхование (за работников) за апрель-май 2018 г. Без НДС</t>
  </si>
  <si>
    <t>Страховые взносы за апрель-май 2018 г. на обязательное  страхование от несчастных случаев на производстве и профессиональных заболеваний (регистрационный номер - 5034014480) Без НДС</t>
  </si>
  <si>
    <t>11.05.2018</t>
  </si>
  <si>
    <t>ЗА 10/05/2018;ЛИЦЕВОЙ СЧЕТ:592;ФИО_ПЛАТЕЛЬЩИКА:АГАЕВ МУРАД РАФИКОВИЧ;АДРЕС:РЕСПУБЛИКА ДАГЕСТАН,Г.ХАСАВЮРТ,ГРОЗНЕНСКИЙ 3-Й ПРД,Д.6;ПЕРИОД ОПЛАТЫ:0518;EXCLUDE_REQS:@EXCLUDE_REQS@ФИО_ПЛАТЕЛЬЩИКА@;</t>
  </si>
  <si>
    <t xml:space="preserve">Агаев Мурад Рафикович  592 </t>
  </si>
  <si>
    <t>14.05.2018</t>
  </si>
  <si>
    <t>ПО ПРИНЯТЫМ ПЛАТЕЖАМ С 11/05/2018 ПО 12/05/2018 НА ОБЩУЮ СУММУ 10158.94,В Т.Ч.УСЛ.БАНКА:0,В КОЛ-ВЕ 6,СОГЛАСНО ЭЛ.РЕЕСТРУ 140518EPS335797664909_40.20.TXT</t>
  </si>
  <si>
    <t>15.05.2018</t>
  </si>
  <si>
    <t>ЗА 14/05/2018;ЛИЦЕВОЙ СЧЕТ:586;ФИО_ПЛАТЕЛЬЩИКА:АЛИЕВА ШАХЗАРАТ АЛИЕВНА;АДРЕС:РЕСПУБЛИКА ДАГЕСТАН,Г.ХАСАВЮРТ,УЛ.АЛИЕВА,Д.18,КВ.21;ПЕРИОД ОПЛАТЫ:0418;EXCLUDE_REQS:@EXCLUDE_REQS@ФИО_ПЛАТЕЛЬЩИКА@;</t>
  </si>
  <si>
    <t xml:space="preserve">Алиева Шахзарат Алиевна 586 </t>
  </si>
  <si>
    <t>Комиссия за проведение операций по расчетному счету по пл.пор. № 93 от 15/05/2018 Без НДС</t>
  </si>
  <si>
    <t>16.05.2018</t>
  </si>
  <si>
    <t>ПО ПРИНЯТЫМ ПЛАТЕЖАМ С 15/05/2018 ПО 15/05/2018 НА ОБЩУЮ СУММУ 5000,В Т.Ч.УСЛ.БАНКА:0,В КОЛ-ВЕ 1,СОГЛАСНО ЭЛ.РЕЕСТРУ 160518EPS335797664909_40.21.TXT</t>
  </si>
  <si>
    <t>Загороднев Михаил Юрьевич 487</t>
  </si>
  <si>
    <t>17.05.2018</t>
  </si>
  <si>
    <t>ПО ПРИНЯТЫМ ПЛАТЕЖАМ С 16/05/2018 ПО 16/05/2018 НА ОБЩУЮ СУММУ 500,В Т.Ч.УСЛ.БАНКА:0,В КОЛ-ВЕ 1,СОГЛАСНО ЭЛ.РЕЕСТРУ 170518EPS335797664909_40.22.TXT</t>
  </si>
  <si>
    <t>18.05.2018</t>
  </si>
  <si>
    <t>ПО ПРИНЯТЫМ ПЛАТЕЖАМ С 17/05/2018 ПО 17/05/2018 НА ОБЩУЮ СУММУ 10390.42,В Т.Ч.УСЛ.БАНКА:0,В КОЛ-ВЕ 5,СОГЛАСНО ЭЛ.РЕЕСТРУ 180518EPS335797664909_40.23.TXT</t>
  </si>
  <si>
    <t>22.05.2018</t>
  </si>
  <si>
    <t>21.05.2018</t>
  </si>
  <si>
    <t>ПО ПРИНЯТЫМ ПЛАТЕЖАМ С 21/05/2018 ПО 21/05/2018 НА ОБЩУЮ СУММУ 9551.2,В Т.Ч.УСЛ.БАНКА:0,В КОЛ-ВЕ 3,СОГЛАСНО ЭЛ.РЕЕСТРУ 220518EPS335797664909_38.10.TXT</t>
  </si>
  <si>
    <t>23.05.2018</t>
  </si>
  <si>
    <t>ПО ПРИНЯТЫМ ПЛАТЕЖАМ С 22/05/2018 ПО 22/05/2018 НА ОБЩУЮ СУММУ 4000,В Т.Ч.УСЛ.БАНКА:0,В КОЛ-ВЕ 2,СОГЛАСНО ЭЛ.РЕЕСТРУ 230518EPS335797664909_38.11.TXT</t>
  </si>
  <si>
    <t>24.05.2018</t>
  </si>
  <si>
    <t>Компенсация потерь в электр. сетях ТСН согласно п. 5.3 Соглашения №01/02/2017 (ЭС) о компенсации потерь в сетях и оказании услуг агента (за 2017 год) Без НДС</t>
  </si>
  <si>
    <t>Комиссия за проведение операций по расчетному счету по пл.пор. № 94 от 24/05/2018 Без НДС</t>
  </si>
  <si>
    <t>28.05.2018</t>
  </si>
  <si>
    <t>ПО ПРИНЯТЫМ ПЛАТЕЖАМ С 26/05/2018 ПО 26/05/2018 НА ОБЩУЮ СУММУ 500,В Т.Ч.УСЛ.БАНКА:0,В КОЛ-ВЕ 1,СОГЛАСНО ЭЛ.РЕЕСТРУ 280518EPS335797664909_40.24.TXT</t>
  </si>
  <si>
    <t>Оплата за вывоз ТКО за апрель 2018 года ( 1 контейнер 8 куб. м) Без НДС</t>
  </si>
  <si>
    <t>Индивидуальный предприниматель Таланов Михаил Аркадьевич</t>
  </si>
  <si>
    <t>Комиссия за проведение операций по расчетному счету по пл.пор. № 95 от 28/05/2018 Без НДС</t>
  </si>
  <si>
    <t>Оплата по счету №030732/10116759 от 01.04.2018 (пропуск международного трафика ( по сетям передачи данных) по услуге "CallBack") В т.ч. НДС 18% - 0,31</t>
  </si>
  <si>
    <t>ООО "МТТ"</t>
  </si>
  <si>
    <t>Комиссия за проведение операций по расчетному счету по пл.пор. № 96 от 28/05/2018 Без НДС</t>
  </si>
  <si>
    <t>Оплата по Агентскому договору № 01/05/2018 от 25 мая 2018 года (поставка нерудных материалов для ремонта мест общего пользования) Без НДС</t>
  </si>
  <si>
    <t>Комиссия за проведение операций по расчетному счету по пл.пор. № 97 от 28/05/2018 Без НДС</t>
  </si>
  <si>
    <t>июнь_</t>
  </si>
  <si>
    <t>04.06.2018</t>
  </si>
  <si>
    <t>ПО ПРИНЯТЫМ ПЛАТЕЖАМ С 03/06/2018 ПО 03/06/2018 НА ОБЩУЮ СУММУ 2000,В Т.Ч.УСЛ.БАНКА:0,В КОЛ-ВЕ 1,СОГЛАСНО ЭЛ.РЕЕСТРУ 040618EPS335797664909_38.12.TXT</t>
  </si>
  <si>
    <t>07.06.2018</t>
  </si>
  <si>
    <t>Комиссия за проведение операций по расчетному счету по пл.пор. № 98 от 07/06/2018 Без НДС</t>
  </si>
  <si>
    <t>08.06.2018</t>
  </si>
  <si>
    <t>ПО ПРИНЯТЫМ ПЛАТЕЖАМ С 07/06/2018 ПО 07/06/2018 НА ОБЩУЮ СУММУ 1785.9,В Т.Ч.УСЛ.БАНКА:0,В КОЛ-ВЕ 4,СОГЛАСНО ЭЛ.РЕЕСТРУ 080618EPS335797664909_40.25.TXT</t>
  </si>
  <si>
    <t>09.06.2018</t>
  </si>
  <si>
    <t>ПО ПРИНЯТЫМ ПЛАТЕЖАМ С 08/06/2018 ПО 08/06/2018 НА ОБЩУЮ СУММУ 4786.12,В Т.Ч.УСЛ.БАНКА:0,В КОЛ-ВЕ 7,СОГЛАСНО ЭЛ.РЕЕСТРУ 090618EPS335797664909_40.26.TXT</t>
  </si>
  <si>
    <t>Комиссия за проведение операций по расчетному счету по пл.пор. № 99 от 09/06/2018 Без НДС</t>
  </si>
  <si>
    <t>13.06.2018</t>
  </si>
  <si>
    <t>ПО ПРИНЯТЫМ ПЛАТЕЖАМ С 12/06/2018 ПО 12/06/2018 НА ОБЩУЮ СУММУ 1250,В Т.Ч.УСЛ.БАНКА:0,В КОЛ-ВЕ 2,СОГЛАСНО ЭЛ.РЕЕСТРУ 130618EPS335797664909_40.28.TXT</t>
  </si>
  <si>
    <t>ПО ПРИНЯТЫМ ПЛАТЕЖАМ С 09/06/2018 ПО 11/06/2018 НА ОБЩУЮ СУММУ 16100,В Т.Ч.УСЛ.БАНКА:0,В КОЛ-ВЕ 6,СОГЛАСНО ЭЛ.РЕЕСТРУ 130618EPS335797664909_40.27.TXT</t>
  </si>
  <si>
    <t>14.06.2018</t>
  </si>
  <si>
    <t>ПО ПРИНЯТЫМ ПЛАТЕЖАМ С 13/06/2018 ПО 13/06/2018 НА ОБЩУЮ СУММУ 625,В Т.Ч.УСЛ.БАНКА:0,В КОЛ-ВЕ 2,СОГЛАСНО ЭЛ.РЕЕСТРУ 140618EPS335797664909_38.13.TXT</t>
  </si>
  <si>
    <t>ЗА 13/06/2018;ЛИЦЕВОЙ СЧЕТ:444;ФИО_ПЛАТЕЛЬЩИКА:ОСИПОВА ЮЛИЯ МИХАЙЛОВНА;АДРЕС:ЯРОСЛАВСКАЯ ОБЛ,СП ПЕТРОВСКОЕ,ЛЮБИЛКОВСКИЙ СО,П.ЛЕСНОЙ,УЛ.НОВАЯ,Д.30,КВ.42;ПЕРИОД ОПЛАТЫ:0518;EXCLUDE_REQS:@EXCLUDE_REQS@ФИ</t>
  </si>
  <si>
    <t>Осипова Юлия Михайловна 444</t>
  </si>
  <si>
    <t>18.06.2018</t>
  </si>
  <si>
    <t>Оплата по Договору на оказание услуг №1/06/2018 от 01 июня 2018 года (покос травы земельных участков общего пользования) Без НДС</t>
  </si>
  <si>
    <t>Индивидуальный предприниматель Шумков Дмитрий Михайлович</t>
  </si>
  <si>
    <t>Комиссия за проведение операций по расчетному счету по пл.пор. № 100 от 18/06/2018 Без НДС</t>
  </si>
  <si>
    <t>19.06.2018</t>
  </si>
  <si>
    <t>ПО ПРИНЯТЫМ ПЛАТЕЖАМ С 18/06/2018 ПО 18/06/2018 НА ОБЩУЮ СУММУ 500,В Т.Ч.УСЛ.БАНКА:0,В КОЛ-ВЕ 1,СОГЛАСНО ЭЛ.РЕЕСТРУ 190618EPS335797664909_40.29.TXT</t>
  </si>
  <si>
    <t>21.06.2018</t>
  </si>
  <si>
    <t>ПО ПРИНЯТЫМ ПЛАТЕЖАМ С 20/06/2018 ПО 20/06/2018 НА ОБЩУЮ СУММУ 500,В Т.Ч.УСЛ.БАНКА:0,В КОЛ-ВЕ 2,СОГЛАСНО ЭЛ.РЕЕСТРУ 210618EPS335797664909_40.30.TXT</t>
  </si>
  <si>
    <t>22.06.2018</t>
  </si>
  <si>
    <t>ПО ПРИНЯТЫМ ПЛАТЕЖАМ С 21/06/2018 ПО 21/06/2018 НА ОБЩУЮ СУММУ 1500,В Т.Ч.УСЛ.БАНКА:0,В КОЛ-ВЕ 12,СОГЛАСНО ЭЛ.РЕЕСТРУ 220618EPS335797664909_40.31.TXT</t>
  </si>
  <si>
    <t>25.06.2018</t>
  </si>
  <si>
    <t>ПО ПРИНЯТЫМ ПЛАТЕЖАМ С 22/06/2018 ПО 22/06/2018 НА ОБЩУЮ СУММУ 500,В Т.Ч.УСЛ.БАНКА:0,В КОЛ-ВЕ 1,СОГЛАСНО ЭЛ.РЕЕСТРУ 250618EPS335797664909_40.32.TXT</t>
  </si>
  <si>
    <t>26.06.2018</t>
  </si>
  <si>
    <t>ПО ПРИНЯТЫМ ПЛАТЕЖАМ С 25/06/2018 ПО 25/06/2018 НА ОБЩУЮ СУММУ 500,В Т.Ч.УСЛ.БАНКА:0,В КОЛ-ВЕ 1,СОГЛАСНО ЭЛ.РЕЕСТРУ 260618EPS335797664909_38.14.TXT</t>
  </si>
  <si>
    <t>Оплата по счету №041958/100116759 от 01.05.2018 (пропуск междугородного трафика ( по сетям передачи данных) по услуге "CallBack") за период с 01.04.2018 по 30.04.2018 В т.ч. НДС 18% - 2,14</t>
  </si>
  <si>
    <t>Комиссия за проведение операций по расчетному счету по пл.пор. № 101 от 26/06/2018 Без НДС</t>
  </si>
  <si>
    <t>Комиссия за проведение операций по расчетному счету по пл.пор. № 102 от 26/06/2018 Без НДС</t>
  </si>
  <si>
    <t>3. кв.</t>
  </si>
  <si>
    <t>июль_</t>
  </si>
  <si>
    <t>02.07.2018</t>
  </si>
  <si>
    <t>ПО ПРИНЯТЫМ ПЛАТЕЖАМ С 30/06/2018 ПО 30/06/2018 НА ОБЩУЮ СУММУ 1324,В Т.Ч.УСЛ.БАНКА:0,В КОЛ-ВЕ 2,СОГЛАСНО ЭЛ.РЕЕСТРУ 020718EPS335797664909_38.15.TXT</t>
  </si>
  <si>
    <t>03.07.2018</t>
  </si>
  <si>
    <t>Оплата по Договору на оказание услуг №1/06/2018 от 01 июня 2018 года (уборка территории - земельных участков общего пользования) за июнь 2018 года Без НДС</t>
  </si>
  <si>
    <t>Комиссия за проведение операций по расчетному счету по пл.пор. № 103 от 03/07/2018 Без НДС</t>
  </si>
  <si>
    <t>06.07.2018</t>
  </si>
  <si>
    <t>ПО ПРИНЯТЫМ ПЛАТЕЖАМ С 05/07/2018 ПО 05/07/2018 НА ОБЩУЮ СУММУ 3523.66,В Т.Ч.УСЛ.БАНКА:0,В КОЛ-ВЕ 7,СОГЛАСНО ЭЛ.РЕЕСТРУ 060718EPS335797664909_40.33.TXT</t>
  </si>
  <si>
    <t>09.07.2018</t>
  </si>
  <si>
    <t>ПО ПРИНЯТЫМ ПЛАТЕЖАМ С 06/07/2018 ПО 06/07/2018 НА ОБЩУЮ СУММУ 10493.31,В Т.Ч.УСЛ.БАНКА:0,В КОЛ-ВЕ 11,СОГЛАСНО ЭЛ.РЕЕСТРУ 090718EPS335797664909_40.34.TXT</t>
  </si>
  <si>
    <t>10.07.2018</t>
  </si>
  <si>
    <t>ПО ПРИНЯТЫМ ПЛАТЕЖАМ С 09/07/2018 ПО 09/07/2018 НА ОБЩУЮ СУММУ 364.93,В Т.Ч.УСЛ.БАНКА:0,В КОЛ-ВЕ 1,СОГЛАСНО ЭЛ.РЕЕСТРУ 100718EPS335797664909_40.35.TXT</t>
  </si>
  <si>
    <t>11.07.2018</t>
  </si>
  <si>
    <t>ПО ПРИНЯТЫМ ПЛАТЕЖАМ С 10/07/2018 ПО 10/07/2018 НА ОБЩУЮ СУММУ 125,В Т.Ч.УСЛ.БАНКА:0,В КОЛ-ВЕ 1,СОГЛАСНО ЭЛ.РЕЕСТРУ 110718EPS335797664909_40.36.TXT</t>
  </si>
  <si>
    <t>12.07.2018</t>
  </si>
  <si>
    <t>ПО ПРИНЯТЫМ ПЛАТЕЖАМ С 11/07/2018 ПО 11/07/2018 НА ОБЩУЮ СУММУ 4000,В Т.Ч.УСЛ.БАНКА:0,В КОЛ-ВЕ 1,СОГЛАСНО ЭЛ.РЕЕСТРУ 120718EPS335797664909_40.37.TXT</t>
  </si>
  <si>
    <t>Оплата за вывоз ТКО за июль 2018 года ( 1 контейнер 8 куб. м) Без НДС</t>
  </si>
  <si>
    <t>Комиссия за проведение операций по расчетному счету по пл.пор. № 104 от 12/07/2018 Без НДС</t>
  </si>
  <si>
    <t>16.07.2018</t>
  </si>
  <si>
    <t>ПО ПРИНЯТЫМ ПЛАТЕЖАМ С 13/07/2018 ПО 13/07/2018 НА ОБЩУЮ СУММУ 1524.34,В Т.Ч.УСЛ.БАНКА:0,В КОЛ-ВЕ 1,СОГЛАСНО ЭЛ.РЕЕСТРУ 160718EPS335797664909_40.38.TXT</t>
  </si>
  <si>
    <t>17.07.2018</t>
  </si>
  <si>
    <t>ПО ПРИНЯТЫМ ПЛАТЕЖАМ С 16/07/2018 ПО 16/07/2018 НА ОБЩУЮ СУММУ 625,В Т.Ч.УСЛ.БАНКА:0,В КОЛ-ВЕ 2,СОГЛАСНО ЭЛ.РЕЕСТРУ 170718EPS335797664909_40.39.TXT</t>
  </si>
  <si>
    <t>18.07.2018</t>
  </si>
  <si>
    <t>ПО ПРИНЯТЫМ ПЛАТЕЖАМ С 17/07/2018 ПО 17/07/2018 НА ОБЩУЮ СУММУ 1000,В Т.Ч.УСЛ.БАНКА:0,В КОЛ-ВЕ 2,СОГЛАСНО ЭЛ.РЕЕСТРУ 180718EPS335797664909_40.40.TXT</t>
  </si>
  <si>
    <t>20.07.2018</t>
  </si>
  <si>
    <t>ЗА 19/07/2018;ЛИЦЕВОЙ СЧЕТ:444;ФИО_ПЛАТЕЛЬЩИКА:ОСИПОВА ЮЛИЯ МИХАЙЛОВНА;АДРЕС:ЯРОСЛАВСКАЯ ОБЛ,СП ПЕТРОВСКОЕ,ЛЮБИЛКОВСКИЙ СО,П.ЛЕСНОЙ,УЛ.НОВАЯ,Д.30,КВ.42;ПЕРИОД ОПЛАТЫ:0618;EXCLUDE_REQS:@EXCLUDE_REQS@ФИ</t>
  </si>
  <si>
    <t>23.07.2018</t>
  </si>
  <si>
    <t>ПО ПРИНЯТЫМ ПЛАТЕЖАМ С 20/07/2018 ПО 20/07/2018 НА ОБЩУЮ СУММУ 1560.63,В Т.Ч.УСЛ.БАНКА:0,В КОЛ-ВЕ 4,СОГЛАСНО ЭЛ.РЕЕСТРУ 230718EPS335797664909_38.16.TXT</t>
  </si>
  <si>
    <t>24.07.2018</t>
  </si>
  <si>
    <t>ПО ПРИНЯТЫМ ПЛАТЕЖАМ С 23/07/2018 ПО 23/07/2018 НА ОБЩУЮ СУММУ 500,В Т.Ч.УСЛ.БАНКА:0,В КОЛ-ВЕ 1,СОГЛАСНО ЭЛ.РЕЕСТРУ 240718EPS335797664909_38.17.TXT</t>
  </si>
  <si>
    <t>26.07.2018</t>
  </si>
  <si>
    <t>ПО ПРИНЯТЫМ ПЛАТЕЖАМ С 25/07/2018 ПО 25/07/2018 НА ОБЩУЮ СУММУ 250,В Т.Ч.УСЛ.БАНКА:0,В КОЛ-ВЕ 2,СОГЛАСНО ЭЛ.РЕЕСТРУ 260718EPS335797664909_40.41.TXT</t>
  </si>
  <si>
    <t>31.07.2018</t>
  </si>
  <si>
    <t>ПО ПРИНЯТЫМ ПЛАТЕЖАМ С 30/07/2018 ПО 30/07/2018 НА ОБЩУЮ СУММУ 500,В Т.Ч.УСЛ.БАНКА:0,В КОЛ-ВЕ 1,СОГЛАСНО ЭЛ.РЕЕСТРУ 310718EPS335797664909_38.18.TXT</t>
  </si>
  <si>
    <t>август_</t>
  </si>
  <si>
    <t>01.08.2018</t>
  </si>
  <si>
    <t>ПО ПРИНЯТЫМ ПЛАТЕЖАМ С 31/07/2018 ПО 31/07/2018 НА ОБЩУЮ СУММУ 1000,В Т.Ч.УСЛ.БАНКА:0,В КОЛ-ВЕ 1,СОГЛАСНО ЭЛ.РЕЕСТРУ 010818EPS335797664909_40.42.TXT</t>
  </si>
  <si>
    <t>Оплата по Договору на оказание услуг №1/06/2018 от 01 июня 2018 года (уборка территории - земельных участков общего пользования) за июль 2018 года Без НДС</t>
  </si>
  <si>
    <t>Комиссия за проведение операций по расчетному счету по пл.пор. № 105 от 01/08/2018 Без НДС</t>
  </si>
  <si>
    <t>03.08.2018</t>
  </si>
  <si>
    <t>Комиссия за проведение операций по расчетному счету по пл.пор. № 106 от 03/08/2018 Без НДС</t>
  </si>
  <si>
    <t>Оплата по счету №041958/100116759 от 01.05.2018 (пропуск междугородного трафика ( по сетям передачи данных) по услуге "CallBack") за период с 01.06.2018 по 30.06.2018 В т.ч. НДС 18% - 4,27</t>
  </si>
  <si>
    <t>06.08.2018</t>
  </si>
  <si>
    <t>ПО ПРИНЯТЫМ ПЛАТЕЖАМ С 05/08/2018 ПО 05/08/2018 НА ОБЩУЮ СУММУ 250,В Т.Ч.УСЛ.БАНКА:0,В КОЛ-ВЕ 2,СОГЛАСНО ЭЛ.РЕЕСТРУ 060818EPS335797664909_40.43.TXT</t>
  </si>
  <si>
    <t>ПО ПРИНЯТЫМ ПЛАТЕЖАМ С 05/08/2018 ПО 05/08/2018 НА ОБЩУЮ СУММУ 500,В Т.Ч.УСЛ.БАНКА:0,В КОЛ-ВЕ 1,СОГЛАСНО ЭЛ.РЕЕСТРУ 060818EPS335797664909_38.19.TXT</t>
  </si>
  <si>
    <t>07.08.2018</t>
  </si>
  <si>
    <t>ПО ПРИНЯТЫМ ПЛАТЕЖАМ С 06/08/2018 ПО 06/08/2018 НА ОБЩУЮ СУММУ 3519.41,В Т.Ч.УСЛ.БАНКА:0,В КОЛ-ВЕ 7,СОГЛАСНО ЭЛ.РЕЕСТРУ 070818EPS335797664909_40.44.TXT</t>
  </si>
  <si>
    <t>08.08.2018</t>
  </si>
  <si>
    <t>ПО ПРИНЯТЫМ ПЛАТЕЖАМ С 07/08/2018 ПО 07/08/2018 НА ОБЩУЮ СУММУ 1125,В Т.Ч.УСЛ.БАНКА:0,В КОЛ-ВЕ 3,СОГЛАСНО ЭЛ.РЕЕСТРУ 080818EPS335797664909_40.45.TXT</t>
  </si>
  <si>
    <t>Комиссия за проведение операций по расчетному счету по пл.пор. № 107 от 08/08/2018 Без НДС</t>
  </si>
  <si>
    <t>09.08.2018</t>
  </si>
  <si>
    <t>Оплата членских взносов за май-август</t>
  </si>
  <si>
    <t>ПО ПРИНЯТЫМ ПЛАТЕЖАМ С 08/08/2018 ПО 08/08/2018 НА ОБЩУЮ СУММУ 1507.23,В Т.Ч.УСЛ.БАНКА:0,В КОЛ-ВЕ 3,СОГЛАСНО ЭЛ.РЕЕСТРУ 090818EPS335797664909_40.46.TXT</t>
  </si>
  <si>
    <t>10.08.2018</t>
  </si>
  <si>
    <t>ПО ПРИНЯТЫМ ПЛАТЕЖАМ С 09/08/2018 ПО 09/08/2018 НА ОБЩУЮ СУММУ 2000,В Т.Ч.УСЛ.БАНКА:0,В КОЛ-ВЕ 1,СОГЛАСНО ЭЛ.РЕЕСТРУ 100818EPS335797664909_40.47.TXT</t>
  </si>
  <si>
    <t>13.08.2018</t>
  </si>
  <si>
    <t>ПО ПРИНЯТЫМ ПЛАТЕЖАМ С 12/08/2018 ПО 12/08/2018 НА ОБЩУЮ СУММУ 1649.34,В Т.Ч.УСЛ.БАНКА:0,В КОЛ-ВЕ 1,СОГЛАСНО ЭЛ.РЕЕСТРУ 130818EPS335797664909_38.21.TXT</t>
  </si>
  <si>
    <t>ПО ПРИНЯТЫМ ПЛАТЕЖАМ С 11/08/2018 ПО 11/08/2018 НА ОБЩУЮ СУММУ 500,В Т.Ч.УСЛ.БАНКА:0,В КОЛ-ВЕ 1,СОГЛАСНО ЭЛ.РЕЕСТРУ 130818EPS335797664909_38.20.TXT</t>
  </si>
  <si>
    <t>Комиссия за проведение операций по расчетному счету по пл.пор. № 108 от 13/08/2018 Без НДС</t>
  </si>
  <si>
    <t>Оплата по Договору на оказание услуг №1/06/2018 от 01 июня 2018 года (уборка территории) за август 2018 года Без НДС</t>
  </si>
  <si>
    <t>15.08.2018</t>
  </si>
  <si>
    <t>ПО ПРИНЯТЫМ ПЛАТЕЖАМ С 14/08/2018 ПО 14/08/2018 НА ОБЩУЮ СУММУ 1000,В Т.Ч.УСЛ.БАНКА:0,В КОЛ-ВЕ 1,СОГЛАСНО ЭЛ.РЕЕСТРУ 150818EPS335797664909_38.22.TXT</t>
  </si>
  <si>
    <t>16.08.2018</t>
  </si>
  <si>
    <t>ПО ПРИНЯТЫМ ПЛАТЕЖАМ С 15/08/2018 ПО 15/08/2018 НА ОБЩУЮ СУММУ 375,В Т.Ч.УСЛ.БАНКА:0,В КОЛ-ВЕ 3,СОГЛАСНО ЭЛ.РЕЕСТРУ 160818EPS335797664909_40.48.TXT</t>
  </si>
  <si>
    <t>17.08.2018</t>
  </si>
  <si>
    <t>ПО ПРИНЯТЫМ ПЛАТЕЖАМ С 16/08/2018 ПО 16/08/2018 НА ОБЩУЮ СУММУ 6000,В Т.Ч.УСЛ.БАНКА:0,В КОЛ-ВЕ 3,СОГЛАСНО ЭЛ.РЕЕСТРУ 170818EPS335797664909_40.49.TXT</t>
  </si>
  <si>
    <t>20.08.2018</t>
  </si>
  <si>
    <t>ПО ПРИНЯТЫМ ПЛАТЕЖАМ С 19/08/2018 ПО 19/08/2018 НА ОБЩУЮ СУММУ 3584.08,В Т.Ч.УСЛ.БАНКА:0,В КОЛ-ВЕ 2,СОГЛАСНО ЭЛ.РЕЕСТРУ 200818EPS335797664909_40.51.TXT</t>
  </si>
  <si>
    <t>ПО ПРИНЯТЫМ ПЛАТЕЖАМ С 17/08/2018 ПО 17/08/2018 НА ОБЩУЮ СУММУ 1020.16,В Т.Ч.УСЛ.БАНКА:0,В КОЛ-ВЕ 2,СОГЛАСНО ЭЛ.РЕЕСТРУ 200818EPS335797664909_40.50.TXT</t>
  </si>
  <si>
    <t>21.08.2018</t>
  </si>
  <si>
    <t>ПО ПРИНЯТЫМ ПЛАТЕЖАМ С 20/08/2018 ПО 20/08/2018 НА ОБЩУЮ СУММУ 500,В Т.Ч.УСЛ.БАНКА:0,В КОЛ-ВЕ 1,СОГЛАСНО ЭЛ.РЕЕСТРУ 210818EPS335797664909_38.23.TXT</t>
  </si>
  <si>
    <t>23.08.2018</t>
  </si>
  <si>
    <t>Комиссия за проведение операций по расчетному счету по пл.пор. № 109 от 23/08/2018 Без НДС</t>
  </si>
  <si>
    <t>Оплата по Договору на оказание услуг №1/06/2018 от 01 июня 2018 года (покос травы на земельных участков общего пользования) за июль 2018 года Без НДС</t>
  </si>
  <si>
    <t>Комиссия за проведение операций по расчетному счету по пл.пор. № 110 от 23/08/2018 Без НДС</t>
  </si>
  <si>
    <t>сентябрь_</t>
  </si>
  <si>
    <t>03.09.2018</t>
  </si>
  <si>
    <t>ПО ПРИНЯТЫМ ПЛАТЕЖАМ С 31/08/2018 ПО 31/08/2018 НА ОБЩУЮ СУММУ 500,В Т.Ч.УСЛ.БАНКА:0,В КОЛ-ВЕ 1,СОГЛАСНО ЭЛ.РЕЕСТРУ 030918EPS335797664909_38.24.TXT</t>
  </si>
  <si>
    <t>Оплата по Договору на оказание услуг №1/06/2018 от 01 июня 2018 года (уборка территории - земельных участков общего пользования) за август 2018 года Без НДС</t>
  </si>
  <si>
    <t>Комиссия за проведение операций по расчетному счету по пл.пор. № 111 от 03/09/2018 Без НДС</t>
  </si>
  <si>
    <t>07.09.2018</t>
  </si>
  <si>
    <t>Комиссия за проведение операций по расчетному счету по пл.пор. № 112 от 07/09/2018 Без НДС</t>
  </si>
  <si>
    <t>10.09.2018</t>
  </si>
  <si>
    <t>ПО ПРИНЯТЫМ ПЛАТЕЖАМ С 09/09/2018 ПО 09/09/2018 НА ОБЩУЮ СУММУ 500,В Т.Ч.УСЛ.БАНКА:0,В КОЛ-ВЕ 1,СОГЛАСНО ЭЛ.РЕЕСТРУ 100918EPS335797664909_38.25.TXT</t>
  </si>
  <si>
    <t>ПО ПРИНЯТЫМ ПЛАТЕЖАМ С 07/09/2018 ПО 08/09/2018 НА ОБЩУЮ СУММУ 1750,В Т.Ч.УСЛ.БАНКА:0,В КОЛ-ВЕ 5,СОГЛАСНО ЭЛ.РЕЕСТРУ 100918EPS335797664909_40.52.TXT</t>
  </si>
  <si>
    <t>13.09.2018</t>
  </si>
  <si>
    <t>ПО ПРИНЯТЫМ ПЛАТЕЖАМ С 12/09/2018 ПО 12/09/2018 НА ОБЩУЮ СУММУ 5333.47,В Т.Ч.УСЛ.БАНКА:0,В КОЛ-ВЕ 9,СОГЛАСНО ЭЛ.РЕЕСТРУ 130918EPS335797664909_38.26.TXT</t>
  </si>
  <si>
    <t>14.09.2018</t>
  </si>
  <si>
    <t>ПО ПРИНЯТЫМ ПЛАТЕЖАМ С 13/09/2018 ПО 13/09/2018 НА ОБЩУЮ СУММУ 1125,В Т.Ч.УСЛ.БАНКА:0,В КОЛ-ВЕ 6,СОГЛАСНО ЭЛ.РЕЕСТРУ 140918EPS335797664909_38.27.TXT</t>
  </si>
  <si>
    <t>17.09.2018</t>
  </si>
  <si>
    <t>ПО ПРИНЯТЫМ ПЛАТЕЖАМ С 16/09/2018 ПО 16/09/2018 НА ОБЩУЮ СУММУ 500,В Т.Ч.УСЛ.БАНКА:0,В КОЛ-ВЕ 1,СОГЛАСНО ЭЛ.РЕЕСТРУ 170918EPS335797664909_40.53.TXT</t>
  </si>
  <si>
    <t>18.09.2018</t>
  </si>
  <si>
    <t>ПО ПРИНЯТЫМ ПЛАТЕЖАМ С 17/09/2018 ПО 17/09/2018 НА ОБЩУЮ СУММУ 521.05,В Т.Ч.УСЛ.БАНКА:0,В КОЛ-ВЕ 1,СОГЛАСНО ЭЛ.РЕЕСТРУ 180918EPS335797664909_40.54.TXT</t>
  </si>
  <si>
    <t>20.09.2018</t>
  </si>
  <si>
    <t>ПО ПРИНЯТЫМ ПЛАТЕЖАМ С 19/09/2018 ПО 19/09/2018 НА ОБЩУЮ СУММУ 1500,В Т.Ч.УСЛ.БАНКА:0,В КОЛ-ВЕ 2,СОГЛАСНО ЭЛ.РЕЕСТРУ 200918EPS335797664909_40.55.TXT</t>
  </si>
  <si>
    <t>21.09.2018</t>
  </si>
  <si>
    <t>ПО ПРИНЯТЫМ ПЛАТЕЖАМ С 20/09/2018 ПО 20/09/2018 НА ОБЩУЮ СУММУ 500,В Т.Ч.УСЛ.БАНКА:0,В КОЛ-ВЕ 1,СОГЛАСНО ЭЛ.РЕЕСТРУ 210918EPS335797664909_38.28.TXT</t>
  </si>
  <si>
    <t>25.09.2018</t>
  </si>
  <si>
    <t>ПО ПРИНЯТЫМ ПЛАТЕЖАМ С 24/09/2018 ПО 24/09/2018 НА ОБЩУЮ СУММУ 2941.96,В Т.Ч.УСЛ.БАНКА:0,В КОЛ-ВЕ 3,СОГЛАСНО ЭЛ.РЕЕСТРУ 250918EPS335797664909_38.29.TXT</t>
  </si>
  <si>
    <t>26.09.2018</t>
  </si>
  <si>
    <t>ПО ПРИНЯТЫМ ПЛАТЕЖАМ С 25/09/2018 ПО 25/09/2018 НА ОБЩУЮ СУММУ 500,В Т.Ч.УСЛ.БАНКА:0,В КОЛ-ВЕ 1,СОГЛАСНО ЭЛ.РЕЕСТРУ 260918EPS335797664909_40.56.TXT</t>
  </si>
  <si>
    <t>4. кв.</t>
  </si>
  <si>
    <t>октябрь_</t>
  </si>
  <si>
    <t>01.10.2018</t>
  </si>
  <si>
    <t>Комиссия за обслуживание плат.карт ТСН ДП "ЛЕСНАЯ КАПЕЛЬ",за период с 29.09.2018 по 28.09.2019 Сумма комиссии 300</t>
  </si>
  <si>
    <t>02.10.2018</t>
  </si>
  <si>
    <t>ПО ПРИНЯТЫМ ПЛАТЕЖАМ С 01/10/2018 ПО 01/10/2018 НА ОБЩУЮ СУММУ 500,В Т.Ч.УСЛ.БАНКА:0,В КОЛ-ВЕ 1,СОГЛАСНО ЭЛ.РЕЕСТРУ 021018EPS335797664909_38.30.TXT</t>
  </si>
  <si>
    <t>03.10.2018</t>
  </si>
  <si>
    <t>Оплата по Договору на оказание услуг №1/06/2018 от 01 июня 2018 года (уборка территории - земельных участков общего пользования) за сентябрь 2018 года Без НДС</t>
  </si>
  <si>
    <t>Комиссия за проведение операций по расчетному счету по пл.пор. № 113 от 03/10/2018 Без НДС</t>
  </si>
  <si>
    <t>04.10.2018</t>
  </si>
  <si>
    <t>Комиссия за проведение операций по расчетному счету по пл.пор. № 114 от 04/10/2018 Без НДС</t>
  </si>
  <si>
    <t>08.10.2018</t>
  </si>
  <si>
    <t>ПО ПРИНЯТЫМ ПЛАТЕЖАМ С 07/10/2018 ПО 07/10/2018 НА ОБЩУЮ СУММУ 3000,В Т.Ч.УСЛ.БАНКА:0,В КОЛ-ВЕ 1,СОГЛАСНО ЭЛ.РЕЕСТРУ 081018EPS335797664909_40.58.TXT</t>
  </si>
  <si>
    <t>ПО ПРИНЯТЫМ ПЛАТЕЖАМ С 05/10/2018 ПО 05/10/2018 НА ОБЩУЮ СУММУ 1500,В Т.Ч.УСЛ.БАНКА:0,В КОЛ-ВЕ 1,СОГЛАСНО ЭЛ.РЕЕСТРУ 081018EPS335797664909_40.57.TXT</t>
  </si>
  <si>
    <t>09.10.2018</t>
  </si>
  <si>
    <t>ЗА 08/10/2018;ЛИЦЕВОЙ СЧЕТ:444;ФИО_ПЛАТЕЛЬЩИКА:ОСИПОВА ЮЛИЯ МИХАЙЛОВНА;АДРЕС:ЯРОСЛАВСКАЯ ОБЛ,СП ПЕТРОВСКОЕ,ЛЮБИЛКОВСКИЙ СО,П.ЛЕСНОЙ,УЛ.НОВАЯ,Д.30,КВ.42;ПЕРИОД ОПЛАТЫ:0918;EXCLUDE_REQS:@EXCLUDE_REQS@;</t>
  </si>
  <si>
    <t>10.10.2018</t>
  </si>
  <si>
    <t>ПО ПРИНЯТЫМ ПЛАТЕЖАМ С 09/10/2018 ПО 09/10/2018 НА ОБЩУЮ СУММУ 7002.19,В Т.Ч.УСЛ.БАНКА:0,В КОЛ-ВЕ 9,СОГЛАСНО ЭЛ.РЕЕСТРУ 101018EPS335797664909_40.59.TXT</t>
  </si>
  <si>
    <t>12.10.2018</t>
  </si>
  <si>
    <t>ПО ПРИНЯТЫМ ПЛАТЕЖАМ С 11/10/2018 ПО 11/10/2018 НА ОБЩУЮ СУММУ 750,В Т.Ч.УСЛ.БАНКА:0,В КОЛ-ВЕ 3,СОГЛАСНО ЭЛ.РЕЕСТРУ 121018EPS335797664909_40.60.TXT</t>
  </si>
  <si>
    <t>15.10.2018</t>
  </si>
  <si>
    <t>ПО ПРИНЯТЫМ ПЛАТЕЖАМ С 12/10/2018 ПО 13/10/2018 НА ОБЩУЮ СУММУ 1625,В Т.Ч.УСЛ.БАНКА:0,В КОЛ-ВЕ 3,СОГЛАСНО ЭЛ.РЕЕСТРУ 151018EPS335797664909_40.61.TXT</t>
  </si>
  <si>
    <t>ПО ПРИНЯТЫМ ПЛАТЕЖАМ С 14/10/2018 ПО 14/10/2018 НА ОБЩУЮ СУММУ 250,В Т.Ч.УСЛ.БАНКА:0,В КОЛ-ВЕ 2,СОГЛАСНО ЭЛ.РЕЕСТРУ 151018EPS335797664909_40.62.TXT</t>
  </si>
  <si>
    <t>16.10.2018</t>
  </si>
  <si>
    <t>ПО ПРИНЯТЫМ ПЛАТЕЖАМ С 15/10/2018 ПО 15/10/2018 НА ОБЩУЮ СУММУ 2244,В Т.Ч.УСЛ.БАНКА:0,В КОЛ-ВЕ 7,СОГЛАСНО ЭЛ.РЕЕСТРУ 161018EPS335797664909_40.63.TXT</t>
  </si>
  <si>
    <t>17.10.2018</t>
  </si>
  <si>
    <t>ПО ПРИНЯТЫМ ПЛАТЕЖАМ С 16/10/2018 ПО 16/10/2018 НА ОБЩУЮ СУММУ 500,В Т.Ч.УСЛ.БАНКА:0,В КОЛ-ВЕ 2,СОГЛАСНО ЭЛ.РЕЕСТРУ 171018EPS335797664909_40.64.TXT</t>
  </si>
  <si>
    <t>18.10.2018</t>
  </si>
  <si>
    <t>ПО ПРИНЯТЫМ ПЛАТЕЖАМ С 17/10/2018 ПО 17/10/2018 НА ОБЩУЮ СУММУ 500,В Т.Ч.УСЛ.БАНКА:0,В КОЛ-ВЕ 1,СОГЛАСНО ЭЛ.РЕЕСТРУ 181018EPS335797664909_40.65.TXT</t>
  </si>
  <si>
    <t>19.10.2018</t>
  </si>
  <si>
    <t>ПО ПРИНЯТЫМ ПЛАТЕЖАМ С 18/10/2018 ПО 18/10/2018 НА ОБЩУЮ СУММУ 500,В Т.Ч.УСЛ.БАНКА:0,В КОЛ-ВЕ 1,СОГЛАСНО ЭЛ.РЕЕСТРУ 191018EPS335797664909_40.66.TXT</t>
  </si>
  <si>
    <t>22.10.2018</t>
  </si>
  <si>
    <t>ПО ПРИНЯТЫМ ПЛАТЕЖАМ С 19/10/2018 ПО 20/10/2018 НА ОБЩУЮ СУММУ 2775.2,В Т.Ч.УСЛ.БАНКА:0,В КОЛ-ВЕ 5,СОГЛАСНО ЭЛ.РЕЕСТРУ 221018EPS335797664909_38.31.TXT</t>
  </si>
  <si>
    <t>23.10.2018</t>
  </si>
  <si>
    <t>ПО ПРИНЯТЫМ ПЛАТЕЖАМ С 22/10/2018 ПО 22/10/2018 НА ОБЩУЮ СУММУ 3015.09,В Т.Ч.УСЛ.БАНКА:0,В КОЛ-ВЕ 2,СОГЛАСНО ЭЛ.РЕЕСТРУ 231018EPS335797664909_40.67.TXT</t>
  </si>
  <si>
    <t>29.10.2018</t>
  </si>
  <si>
    <t>Комиссия за проведение операций по расчетному счету по пл.пор. № 115 от 29/10/2018 Без НДС</t>
  </si>
  <si>
    <t>Оплата по Договору на оказание услуг №1/06/2018 от 01 июня 2018 года (уборка территории - земельных участков общего пользования) за октябрь 2018 года Без НДС</t>
  </si>
  <si>
    <t>Комиссия за проведение операций по расчетному счету по пл.пор. № 116 от 29/10/2018 Без НДС</t>
  </si>
  <si>
    <t>Оплата по счетам №076454/100116759 от 01.08.2018 , 086628/100116759 от 01.09.2018 (пропуск междугородного трафика ( по сетям передачи данных) по услуге "CallBack") за июль, август 2018 В т.ч. НДС 18% - 3,05</t>
  </si>
  <si>
    <t>30.10.2018</t>
  </si>
  <si>
    <t>ПО ПРИНЯТЫМ ПЛАТЕЖАМ С 29/10/2018 ПО 29/10/2018 НА ОБЩУЮ СУММУ 500,В Т.Ч.УСЛ.БАНКА:0,В КОЛ-ВЕ 1,СОГЛАСНО ЭЛ.РЕЕСТРУ 301018EPS335797664909_38.32.TXT</t>
  </si>
  <si>
    <t>31.10.2018</t>
  </si>
  <si>
    <t>ПО ПРИНЯТЫМ ПЛАТЕЖАМ С 30/10/2018 ПО 30/10/2018 НА ОБЩУЮ СУММУ 125,В Т.Ч.УСЛ.БАНКА:0,В КОЛ-ВЕ 1,СОГЛАСНО ЭЛ.РЕЕСТРУ 311018EPS335797664909_38.33.TXT</t>
  </si>
  <si>
    <t>ноябрь_</t>
  </si>
  <si>
    <t>01.11.2018</t>
  </si>
  <si>
    <t>Комиссия за проведение операций по расчетному счету по пл.пор. № 117 от 01/11/2018 Без НДС</t>
  </si>
  <si>
    <t>07.11.2018</t>
  </si>
  <si>
    <t>ПО ПРИНЯТЫМ ПЛАТЕЖАМ С 06/11/2018 ПО 06/11/2018 НА ОБЩУЮ СУММУ 1250,В Т.Ч.УСЛ.БАНКА:0,В КОЛ-ВЕ 4,СОГЛАСНО ЭЛ.РЕЕСТРУ 071118EPS335797664909_40.68.TXT</t>
  </si>
  <si>
    <t>08.11.2018</t>
  </si>
  <si>
    <t>ПО ПРИНЯТЫМ ПЛАТЕЖАМ С 07/11/2018 ПО 07/11/2018 НА ОБЩУЮ СУММУ 125,В Т.Ч.УСЛ.БАНКА:0,В КОЛ-ВЕ 1,СОГЛАСНО ЭЛ.РЕЕСТРУ 081118EPS335797664909_40.69.TXT</t>
  </si>
  <si>
    <t>09.11.2018</t>
  </si>
  <si>
    <t>ПО ПРИНЯТЫМ ПЛАТЕЖАМ С 08/11/2018 ПО 08/11/2018 НА ОБЩУЮ СУММУ 1831.62,В Т.Ч.УСЛ.БАНКА:0,В КОЛ-ВЕ 4,СОГЛАСНО ЭЛ.РЕЕСТРУ 091118EPS335797664909_40.70.TXT</t>
  </si>
  <si>
    <t>Членский взнос за  2018 октябрь, в том числе НДС</t>
  </si>
  <si>
    <t>12.11.2018</t>
  </si>
  <si>
    <t>ПО ПРИНЯТЫМ ПЛАТЕЖАМ С 09/11/2018 ПО 10/11/2018 НА ОБЩУЮ СУММУ 9082.08,В Т.Ч.УСЛ.БАНКА:0,В КОЛ-ВЕ 4,СОГЛАСНО ЭЛ.РЕЕСТРУ 121118EPS335797664909_38.34.TXT</t>
  </si>
  <si>
    <t>ПО ПРИНЯТЫМ ПЛАТЕЖАМ С 11/11/2018 ПО 11/11/2018 НА ОБЩУЮ СУММУ 375,В Т.Ч.УСЛ.БАНКА:0,В КОЛ-ВЕ 3,СОГЛАСНО ЭЛ.РЕЕСТРУ 121118EPS335797664909_40.71.TXT</t>
  </si>
  <si>
    <t>13.11.2018</t>
  </si>
  <si>
    <t>ПО ПРИНЯТЫМ ПЛАТЕЖАМ С 12/11/2018 ПО 12/11/2018 НА ОБЩУЮ СУММУ 545,В Т.Ч.УСЛ.БАНКА:0,В КОЛ-ВЕ 1,СОГЛАСНО ЭЛ.РЕЕСТРУ 131118EPS335797664909_40.72.TXT</t>
  </si>
  <si>
    <t>14.11.2018</t>
  </si>
  <si>
    <t>ПО ПРИНЯТЫМ ПЛАТЕЖАМ С 13/11/2018 ПО 13/11/2018 НА ОБЩУЮ СУММУ 750,В Т.Ч.УСЛ.БАНКА:0,В КОЛ-ВЕ 3,СОГЛАСНО ЭЛ.РЕЕСТРУ 141118EPS335797664909_38.35.TXT</t>
  </si>
  <si>
    <t>15.11.2018</t>
  </si>
  <si>
    <t>ЗА 14/11/2018;ЛИЦЕВОЙ СЧЕТ:444;ФИО_ПЛАТЕЛЬЩИКА:ОСИПОВА ЮЛИЯ МИХАЙЛОВНА;АДРЕС:ЯРОСЛАВСКАЯ ОБЛ,СП ПЕТРОВСКОЕ,ЛЮБИЛКОВСКИЙ СО,П.ЛЕСНОЙ,УЛ.НОВАЯ,Д.30,КВ.42;ПЕРИОД ОПЛАТЫ:1018;EXCLUDE_REQS:@EXCLUDE_REQS@ФИ</t>
  </si>
  <si>
    <t>Оплата членских взносов с января по декабрь 2018г.   НДС не облагается</t>
  </si>
  <si>
    <t>Оплата за электричество с января по октябрь 2018г.   НДС не облагается</t>
  </si>
  <si>
    <t>16.11.2018</t>
  </si>
  <si>
    <t>ПО ПРИНЯТЫМ ПЛАТЕЖАМ С 15/11/2018 ПО 15/11/2018 НА ОБЩУЮ СУММУ 125,В Т.Ч.УСЛ.БАНКА:0,В КОЛ-ВЕ 1,СОГЛАСНО ЭЛ.РЕЕСТРУ 161118EPS335797664909_38.36.TXT</t>
  </si>
  <si>
    <t>19.11.2018</t>
  </si>
  <si>
    <t>ПО ПРИНЯТЫМ ПЛАТЕЖАМ С 16/11/2018 ПО 16/11/2018 НА ОБЩУЮ СУММУ 1000,В Т.Ч.УСЛ.БАНКА:0,В КОЛ-ВЕ 1,СОГЛАСНО ЭЛ.РЕЕСТРУ 191118EPS335797664909_40.73.TXT</t>
  </si>
  <si>
    <t>20.11.2018</t>
  </si>
  <si>
    <t>ПО ПРИНЯТЫМ ПЛАТЕЖАМ С 19/11/2018 ПО 19/11/2018 НА ОБЩУЮ СУММУ 1500,В Т.Ч.УСЛ.БАНКА:0,В КОЛ-ВЕ 2,СОГЛАСНО ЭЛ.РЕЕСТРУ 201118EPS335797664909_40.74.TXT</t>
  </si>
  <si>
    <t>21.11.2018</t>
  </si>
  <si>
    <t>ПО ПРИНЯТЫМ ПЛАТЕЖАМ С 20/11/2018 ПО 20/11/2018 НА ОБЩУЮ СУММУ 1000,В Т.Ч.УСЛ.БАНКА:0,В КОЛ-ВЕ 2,СОГЛАСНО ЭЛ.РЕЕСТРУ 211118EPS335797664909_40.75.TXT</t>
  </si>
  <si>
    <t>26.11.2018</t>
  </si>
  <si>
    <t>ПО ПРИНЯТЫМ ПЛАТЕЖАМ С 24/11/2018 ПО 24/11/2018 НА ОБЩУЮ СУММУ 500,В Т.Ч.УСЛ.БАНКА:0,В КОЛ-ВЕ 1,СОГЛАСНО ЭЛ.РЕЕСТРУ 261118EPS335797664909_38.37.TXT</t>
  </si>
  <si>
    <t>Комиссия за проведение операций по расчетному счету по пл.пор. № 118 от 26/11/2018 Без НДС</t>
  </si>
  <si>
    <t>Комиссия за проведение операций по расчетному счету по пл.пор. № 119 от 26/11/2018 Без НДС</t>
  </si>
  <si>
    <t>Оплата по Договору №01/11-2018 (БУ) от 01 ноября 2018 года (оказание бухгалтерских услуг) за ноябрь 2018 года Без НДС</t>
  </si>
  <si>
    <t>29.11.2018</t>
  </si>
  <si>
    <t>ПО ПРИНЯТЫМ ПЛАТЕЖАМ С 28/11/2018 ПО 28/11/2018 НА ОБЩУЮ СУММУ 500,В Т.Ч.УСЛ.БАНКА:0,В КОЛ-ВЕ 1,СОГЛАСНО ЭЛ.РЕЕСТРУ 291118EPS335797664909_40.76.TXT</t>
  </si>
  <si>
    <t>декабрь_</t>
  </si>
  <si>
    <t>06.12.2018</t>
  </si>
  <si>
    <t>Оплата за электричество с января по октябрь 2018г. за Уразова В.В.   НДС не облагается</t>
  </si>
  <si>
    <t>Оплата членских взносов с января по декабрь 2018г. за Уразова В.В.   НДС не облагается</t>
  </si>
  <si>
    <t>07.12.2018</t>
  </si>
  <si>
    <t>Комиссия за проведение операций по расчетному счету по пл.пор. № 120 от 07/12/2018 Без НДС</t>
  </si>
  <si>
    <t>10.12.2018</t>
  </si>
  <si>
    <t>08.12.2018</t>
  </si>
  <si>
    <t>13.12.2018</t>
  </si>
  <si>
    <t>ПО ПРИНЯТЫМ ПЛАТЕЖАМ С 12/12/2018 ПО 12/12/2018 НА ОБЩУЮ СУММУ 1500,В Т.Ч.УСЛ.БАНКА:0,В КОЛ-ВЕ 1,СОГЛАСНО ЭЛ.РЕЕСТРУ 131218EPS335797664909_38.38.TXT</t>
  </si>
  <si>
    <t>Комиссия за проведение операций по расчетному счету по пл.пор. № 121 от 13/12/2018 Без НДС</t>
  </si>
  <si>
    <t>14.12.2018</t>
  </si>
  <si>
    <t>ПО ПРИНЯТЫМ ПЛАТЕЖАМ С 13/12/2018 ПО 13/12/2018 НА ОБЩУЮ СУММУ 2293.62,В Т.Ч.УСЛ.БАНКА:0,В КОЛ-ВЕ 6,СОГЛАСНО ЭЛ.РЕЕСТРУ 141218EPS335797664909_38.39.TXT</t>
  </si>
  <si>
    <t>17.12.2018</t>
  </si>
  <si>
    <t>ПО ПРИНЯТЫМ ПЛАТЕЖАМ С 14/12/2018 ПО 14/12/2018 НА ОБЩУЮ СУММУ 2875,В Т.Ч.УСЛ.БАНКА:0,В КОЛ-ВЕ 6,СОГЛАСНО ЭЛ.РЕЕСТРУ 171218EPS335797664909_40.77.TXT</t>
  </si>
  <si>
    <t>ПО ПРИНЯТЫМ ПЛАТЕЖАМ С 16/12/2018 ПО 16/12/2018 НА ОБЩУЮ СУММУ 750,В Т.Ч.УСЛ.БАНКА:0,В КОЛ-ВЕ 3,СОГЛАСНО ЭЛ.РЕЕСТРУ 171218EPS335797664909_40.78.TXT</t>
  </si>
  <si>
    <t>18.12.2018</t>
  </si>
  <si>
    <t>ПО ПРИНЯТЫМ ПЛАТЕЖАМ С 17/12/2018 ПО 17/12/2018 НА ОБЩУЮ СУММУ 625,В Т.Ч.УСЛ.БАНКА:0,В КОЛ-ВЕ 2,СОГЛАСНО ЭЛ.РЕЕСТРУ 181218EPS335797664909_38.40.TXT</t>
  </si>
  <si>
    <t>19.12.2018</t>
  </si>
  <si>
    <t>ПО ПРИНЯТЫМ ПЛАТЕЖАМ С 18/12/2018 ПО 18/12/2018 НА ОБЩУЮ СУММУ 500,В Т.Ч.УСЛ.БАНКА:0,В КОЛ-ВЕ 1,СОГЛАСНО ЭЛ.РЕЕСТРУ 191218EPS335797664909_38.41.TXT</t>
  </si>
  <si>
    <t>21.12.2018</t>
  </si>
  <si>
    <t>ПО ПРИНЯТЫМ ПЛАТЕЖАМ С 20/12/2018 ПО 20/12/2018 НА ОБЩУЮ СУММУ 1181.44,В Т.Ч.УСЛ.БАНКА:0,В КОЛ-ВЕ 3,СОГЛАСНО ЭЛ.РЕЕСТРУ 211218EPS335797664909_40.79.TXT</t>
  </si>
  <si>
    <t>24.12.2018</t>
  </si>
  <si>
    <t>ПО ПРИНЯТЫМ ПЛАТЕЖАМ С 23/12/2018 ПО 23/12/2018 НА ОБЩУЮ СУММУ 215.59,В Т.Ч.УСЛ.БАНКА:0,В КОЛ-ВЕ 1,СОГЛАСНО ЭЛ.РЕЕСТРУ 241218EPS335797664909_40.80.TXT</t>
  </si>
  <si>
    <t>25.12.2018</t>
  </si>
  <si>
    <t>ПО ПРИНЯТЫМ ПЛАТЕЖАМ С 24/12/2018 ПО 24/12/2018 НА ОБЩУЮ СУММУ 4000,В Т.Ч.УСЛ.БАНКА:0,В КОЛ-ВЕ 1,СОГЛАСНО ЭЛ.РЕЕСТРУ 251218EPS335797664909_40.81.TXT</t>
  </si>
  <si>
    <t>26.12.2018</t>
  </si>
  <si>
    <t>ПО ПРИНЯТЫМ ПЛАТЕЖАМ С 25/12/2018 ПО 25/12/2018 НА ОБЩУЮ СУММУ 125,В Т.Ч.УСЛ.БАНКА:0,В КОЛ-ВЕ 1,СОГЛАСНО ЭЛ.РЕЕСТРУ 261218EPS335797664909_38.42.TXT</t>
  </si>
  <si>
    <t>27.12.2018</t>
  </si>
  <si>
    <t>ПО ПРИНЯТЫМ ПЛАТЕЖАМ С 26/12/2018 ПО 26/12/2018 НА ОБЩУЮ СУММУ 2000,В Т.Ч.УСЛ.БАНКА:0,В КОЛ-ВЕ 2,СОГЛАСНО ЭЛ.РЕЕСТРУ 271218EPS335797664909_40.82.TXT</t>
  </si>
  <si>
    <t>28.12.2018</t>
  </si>
  <si>
    <t>Комиссия за проведение операций по расчетному счету по пл.пор. № 122 от 28/12/2018 Без НДС</t>
  </si>
  <si>
    <t>Оплата по Договору №01/11-2018 (БУ) от 01 ноября 2018 года (оказание бухгалтерских услуг) за декабрь 2018 года Без НДС</t>
  </si>
  <si>
    <t>29.12.2018</t>
  </si>
  <si>
    <t>ЗА 28/12/2018;ЛИЦЕВОЙ СЧЕТ:444;ФИО_ПЛАТЕЛЬЩИКА:ОСИПОВА ЮЛИЯ МИХАЙЛОВНА;АДРЕС:ЯРОСЛАВСКАЯ ОБЛ,СП ПЕТРОВСКОЕ,ЛЮБИЛКОВСКИЙ СО,П.ЛЕСНОЙ,УЛ.НОВАЯ,Д.30,КВ.42;ПЕРИОД ОПЛАТЫ:;EXCLUDE_REQS:@EXCLUDE_REQS@ФИО_ПЛ</t>
  </si>
  <si>
    <t>30.12.2018</t>
  </si>
  <si>
    <t>ПО ПРИНЯТЫМ ПЛАТЕЖАМ С 29/12/2018 ПО 29/12/2018 НА ОБЩУЮ СУММУ 2125,В Т.Ч.УСЛ.БАНКА:0,В КОЛ-ВЕ 4,СОГЛАСНО ЭЛ.РЕЕСТРУ 301218EPS335797664909_40.83.TXT</t>
  </si>
  <si>
    <t xml:space="preserve">СБОЛ Сбербанк </t>
  </si>
  <si>
    <t>Компенсация орграсходов при рег. ТСН</t>
  </si>
  <si>
    <t>Бухгалтерские услуги</t>
  </si>
  <si>
    <t>По состоянию на 31 декабря 2018 года:</t>
  </si>
  <si>
    <t>2. Задолженность за ЭЭ ФЛ перед ТСН - 19 053 руб. 59 коп</t>
  </si>
  <si>
    <t>1. После подписания акта зачета взаимных требований между ООО "РР" и ТСН задолженность за ЭЭ  составляет 40 927  рублей 62 копеек.</t>
  </si>
  <si>
    <t>бухгалтер</t>
  </si>
  <si>
    <t>работник КПП</t>
  </si>
  <si>
    <t xml:space="preserve">Заказ выписок на ЗУ </t>
  </si>
  <si>
    <t>Евроконтейнер</t>
  </si>
  <si>
    <t>Иные расходы</t>
  </si>
  <si>
    <t>За электроэнергию (*- по приборам учета)</t>
  </si>
  <si>
    <t>Уборка снега</t>
  </si>
  <si>
    <t>Газонокосилка</t>
  </si>
  <si>
    <t>Оплата безлимитного хостинга сайта ТСН</t>
  </si>
  <si>
    <t>Канцтовары</t>
  </si>
  <si>
    <t xml:space="preserve">Другие инструменты </t>
  </si>
  <si>
    <t>Заправка косы бензином</t>
  </si>
  <si>
    <t>Компенсация за электроэнергию ООО РР (*- по счетам ПАО "Мосэнергосбыт)</t>
  </si>
  <si>
    <t>Ремонт ОС (забора), дорог</t>
  </si>
  <si>
    <t>ремонт дорог</t>
  </si>
  <si>
    <t>материалы (забор)</t>
  </si>
  <si>
    <t>Задолженность ООО РР за 2018 г.</t>
  </si>
  <si>
    <t>оплата работ (забор)</t>
  </si>
  <si>
    <t>Инструменты, хозинвентарь, др.</t>
  </si>
  <si>
    <t>Оплата работ</t>
  </si>
  <si>
    <t>ИП Минасян Р.</t>
  </si>
  <si>
    <t>За электроэнергию (задолженность за 2018 г.)</t>
  </si>
  <si>
    <t xml:space="preserve">Членские взносы ФЛ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</si>
</sst>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5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2" fillId="5" borderId="33" xfId="1" applyNumberFormat="1" applyFont="1" applyFill="1" applyBorder="1" applyAlignment="1">
      <alignment horizontal="left" vertical="top"/>
    </xf>
    <xf numFmtId="0" fontId="2" fillId="5" borderId="33" xfId="1" applyNumberFormat="1" applyFont="1" applyFill="1" applyBorder="1" applyAlignment="1">
      <alignment horizontal="right" vertical="top"/>
    </xf>
    <xf numFmtId="0" fontId="2" fillId="5" borderId="33" xfId="1" applyNumberFormat="1" applyFont="1" applyFill="1" applyBorder="1" applyAlignment="1">
      <alignment horizontal="left" vertical="top" wrapText="1"/>
    </xf>
    <xf numFmtId="0" fontId="3" fillId="5" borderId="33" xfId="1" applyNumberFormat="1" applyFont="1" applyFill="1" applyBorder="1" applyAlignment="1">
      <alignment horizontal="left" vertical="top"/>
    </xf>
    <xf numFmtId="4" fontId="3" fillId="5" borderId="33" xfId="1" applyNumberFormat="1" applyFont="1" applyFill="1" applyBorder="1" applyAlignment="1">
      <alignment horizontal="right" vertical="top"/>
    </xf>
    <xf numFmtId="4" fontId="4" fillId="5" borderId="33" xfId="1" applyNumberFormat="1" applyFont="1" applyFill="1" applyBorder="1" applyAlignment="1">
      <alignment horizontal="right" vertical="top"/>
    </xf>
    <xf numFmtId="1" fontId="3" fillId="5" borderId="33" xfId="1" applyNumberFormat="1" applyFont="1" applyFill="1" applyBorder="1" applyAlignment="1">
      <alignment horizontal="left" vertical="top"/>
    </xf>
    <xf numFmtId="0" fontId="3" fillId="5" borderId="33" xfId="2" applyNumberFormat="1" applyFont="1" applyFill="1" applyBorder="1" applyAlignment="1">
      <alignment horizontal="left" vertical="top"/>
    </xf>
    <xf numFmtId="2" fontId="3" fillId="5" borderId="33" xfId="2" applyNumberFormat="1" applyFont="1" applyFill="1" applyBorder="1" applyAlignment="1">
      <alignment horizontal="right" vertical="top"/>
    </xf>
    <xf numFmtId="4" fontId="3" fillId="5" borderId="33" xfId="3" applyNumberFormat="1" applyFont="1" applyFill="1" applyBorder="1" applyAlignment="1">
      <alignment horizontal="right" vertical="top" wrapText="1"/>
    </xf>
    <xf numFmtId="1" fontId="3" fillId="5" borderId="33" xfId="2" applyNumberFormat="1" applyFont="1" applyFill="1" applyBorder="1" applyAlignment="1">
      <alignment horizontal="left" vertical="top"/>
    </xf>
    <xf numFmtId="0" fontId="1" fillId="0" borderId="0" xfId="2"/>
    <xf numFmtId="4" fontId="3" fillId="5" borderId="33" xfId="2" applyNumberFormat="1" applyFont="1" applyFill="1" applyBorder="1" applyAlignment="1">
      <alignment horizontal="right" vertical="top"/>
    </xf>
    <xf numFmtId="0" fontId="3" fillId="5" borderId="33" xfId="4" applyNumberFormat="1" applyFont="1" applyFill="1" applyBorder="1" applyAlignment="1">
      <alignment horizontal="left" vertical="top"/>
    </xf>
    <xf numFmtId="2" fontId="3" fillId="5" borderId="33" xfId="4" applyNumberFormat="1" applyFont="1" applyFill="1" applyBorder="1" applyAlignment="1">
      <alignment horizontal="right" vertical="top"/>
    </xf>
    <xf numFmtId="0" fontId="3" fillId="5" borderId="33" xfId="4" applyNumberFormat="1" applyFont="1" applyFill="1" applyBorder="1" applyAlignment="1">
      <alignment horizontal="left" vertical="top" wrapText="1"/>
    </xf>
    <xf numFmtId="1" fontId="3" fillId="5" borderId="33" xfId="4" applyNumberFormat="1" applyFont="1" applyFill="1" applyBorder="1" applyAlignment="1">
      <alignment horizontal="left" vertical="top"/>
    </xf>
    <xf numFmtId="0" fontId="1" fillId="0" borderId="0" xfId="4"/>
    <xf numFmtId="4" fontId="3" fillId="5" borderId="33" xfId="4" applyNumberFormat="1" applyFont="1" applyFill="1" applyBorder="1" applyAlignment="1">
      <alignment horizontal="right" vertical="top"/>
    </xf>
    <xf numFmtId="0" fontId="1" fillId="0" borderId="0" xfId="2" applyAlignment="1">
      <alignment wrapText="1"/>
    </xf>
    <xf numFmtId="4" fontId="1" fillId="0" borderId="0" xfId="2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4" fontId="5" fillId="0" borderId="2" xfId="0" applyNumberFormat="1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4" fontId="5" fillId="0" borderId="6" xfId="0" applyNumberFormat="1" applyFont="1" applyBorder="1" applyAlignment="1">
      <alignment vertical="top"/>
    </xf>
    <xf numFmtId="4" fontId="6" fillId="0" borderId="6" xfId="0" applyNumberFormat="1" applyFont="1" applyBorder="1" applyAlignment="1">
      <alignment horizontal="right" vertical="top"/>
    </xf>
    <xf numFmtId="4" fontId="6" fillId="0" borderId="7" xfId="0" applyNumberFormat="1" applyFont="1" applyBorder="1" applyAlignment="1">
      <alignment horizontal="right" vertical="top"/>
    </xf>
    <xf numFmtId="4" fontId="6" fillId="0" borderId="8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4" fontId="5" fillId="0" borderId="14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4" fontId="7" fillId="2" borderId="2" xfId="0" applyNumberFormat="1" applyFont="1" applyFill="1" applyBorder="1" applyAlignment="1">
      <alignment vertical="top"/>
    </xf>
    <xf numFmtId="4" fontId="6" fillId="2" borderId="2" xfId="0" applyNumberFormat="1" applyFont="1" applyFill="1" applyBorder="1" applyAlignment="1">
      <alignment vertical="top"/>
    </xf>
    <xf numFmtId="4" fontId="6" fillId="2" borderId="4" xfId="0" applyNumberFormat="1" applyFont="1" applyFill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/>
    </xf>
    <xf numFmtId="4" fontId="8" fillId="0" borderId="17" xfId="0" applyNumberFormat="1" applyFont="1" applyBorder="1" applyAlignment="1">
      <alignment vertical="top"/>
    </xf>
    <xf numFmtId="4" fontId="5" fillId="0" borderId="17" xfId="0" applyNumberFormat="1" applyFont="1" applyBorder="1" applyAlignment="1">
      <alignment vertical="top"/>
    </xf>
    <xf numFmtId="4" fontId="5" fillId="0" borderId="18" xfId="0" applyNumberFormat="1" applyFont="1" applyBorder="1" applyAlignment="1">
      <alignment vertical="top"/>
    </xf>
    <xf numFmtId="4" fontId="5" fillId="0" borderId="19" xfId="0" applyNumberFormat="1" applyFont="1" applyBorder="1" applyAlignment="1">
      <alignment vertical="top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/>
    </xf>
    <xf numFmtId="4" fontId="5" fillId="0" borderId="21" xfId="0" applyNumberFormat="1" applyFont="1" applyBorder="1" applyAlignment="1">
      <alignment vertical="top"/>
    </xf>
    <xf numFmtId="4" fontId="5" fillId="0" borderId="22" xfId="0" applyNumberFormat="1" applyFont="1" applyBorder="1" applyAlignment="1">
      <alignment vertical="top"/>
    </xf>
    <xf numFmtId="4" fontId="5" fillId="0" borderId="23" xfId="0" applyNumberFormat="1" applyFont="1" applyBorder="1" applyAlignment="1">
      <alignment vertical="top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/>
    </xf>
    <xf numFmtId="4" fontId="5" fillId="0" borderId="25" xfId="0" applyNumberFormat="1" applyFont="1" applyBorder="1" applyAlignment="1">
      <alignment vertical="top"/>
    </xf>
    <xf numFmtId="4" fontId="5" fillId="0" borderId="26" xfId="0" applyNumberFormat="1" applyFont="1" applyBorder="1" applyAlignment="1">
      <alignment vertical="top"/>
    </xf>
    <xf numFmtId="4" fontId="5" fillId="0" borderId="27" xfId="0" applyNumberFormat="1" applyFont="1" applyBorder="1" applyAlignment="1">
      <alignment vertical="top"/>
    </xf>
    <xf numFmtId="4" fontId="5" fillId="2" borderId="2" xfId="0" applyNumberFormat="1" applyFont="1" applyFill="1" applyBorder="1" applyAlignment="1">
      <alignment vertical="top"/>
    </xf>
    <xf numFmtId="4" fontId="7" fillId="0" borderId="6" xfId="0" applyNumberFormat="1" applyFont="1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0" fontId="6" fillId="3" borderId="20" xfId="0" applyFont="1" applyFill="1" applyBorder="1" applyAlignment="1">
      <alignment vertical="top" wrapText="1"/>
    </xf>
    <xf numFmtId="4" fontId="5" fillId="3" borderId="21" xfId="0" applyNumberFormat="1" applyFont="1" applyFill="1" applyBorder="1" applyAlignment="1">
      <alignment vertical="top"/>
    </xf>
    <xf numFmtId="4" fontId="7" fillId="3" borderId="21" xfId="0" applyNumberFormat="1" applyFont="1" applyFill="1" applyBorder="1" applyAlignment="1">
      <alignment vertical="top"/>
    </xf>
    <xf numFmtId="4" fontId="6" fillId="3" borderId="21" xfId="0" applyNumberFormat="1" applyFont="1" applyFill="1" applyBorder="1" applyAlignment="1">
      <alignment vertical="top"/>
    </xf>
    <xf numFmtId="4" fontId="6" fillId="3" borderId="23" xfId="0" applyNumberFormat="1" applyFont="1" applyFill="1" applyBorder="1" applyAlignment="1">
      <alignment vertical="top"/>
    </xf>
    <xf numFmtId="4" fontId="8" fillId="0" borderId="21" xfId="0" applyNumberFormat="1" applyFont="1" applyFill="1" applyBorder="1" applyAlignment="1">
      <alignment vertical="top"/>
    </xf>
    <xf numFmtId="4" fontId="5" fillId="0" borderId="0" xfId="0" applyNumberFormat="1" applyFont="1" applyAlignment="1">
      <alignment vertical="top"/>
    </xf>
    <xf numFmtId="0" fontId="5" fillId="3" borderId="21" xfId="0" applyFont="1" applyFill="1" applyBorder="1" applyAlignment="1">
      <alignment vertical="top"/>
    </xf>
    <xf numFmtId="4" fontId="6" fillId="3" borderId="22" xfId="0" applyNumberFormat="1" applyFont="1" applyFill="1" applyBorder="1" applyAlignment="1">
      <alignment vertical="top"/>
    </xf>
    <xf numFmtId="4" fontId="7" fillId="0" borderId="21" xfId="0" applyNumberFormat="1" applyFont="1" applyBorder="1" applyAlignment="1">
      <alignment vertical="top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/>
    </xf>
    <xf numFmtId="4" fontId="5" fillId="0" borderId="21" xfId="0" applyNumberFormat="1" applyFont="1" applyFill="1" applyBorder="1" applyAlignment="1">
      <alignment vertical="top"/>
    </xf>
    <xf numFmtId="4" fontId="5" fillId="0" borderId="23" xfId="0" applyNumberFormat="1" applyFont="1" applyFill="1" applyBorder="1" applyAlignment="1">
      <alignment vertical="top"/>
    </xf>
    <xf numFmtId="4" fontId="8" fillId="0" borderId="21" xfId="0" applyNumberFormat="1" applyFont="1" applyBorder="1" applyAlignment="1">
      <alignment vertical="top"/>
    </xf>
    <xf numFmtId="4" fontId="5" fillId="4" borderId="21" xfId="0" applyNumberFormat="1" applyFont="1" applyFill="1" applyBorder="1" applyAlignment="1">
      <alignment vertical="top"/>
    </xf>
    <xf numFmtId="4" fontId="5" fillId="4" borderId="22" xfId="0" applyNumberFormat="1" applyFont="1" applyFill="1" applyBorder="1" applyAlignment="1">
      <alignment vertical="top"/>
    </xf>
    <xf numFmtId="4" fontId="5" fillId="4" borderId="23" xfId="0" applyNumberFormat="1" applyFont="1" applyFill="1" applyBorder="1" applyAlignment="1">
      <alignment vertical="top"/>
    </xf>
    <xf numFmtId="0" fontId="5" fillId="4" borderId="20" xfId="0" applyFont="1" applyFill="1" applyBorder="1" applyAlignment="1">
      <alignment vertical="top" wrapText="1"/>
    </xf>
    <xf numFmtId="0" fontId="5" fillId="4" borderId="21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/>
    </xf>
    <xf numFmtId="4" fontId="5" fillId="0" borderId="29" xfId="0" applyNumberFormat="1" applyFont="1" applyBorder="1" applyAlignment="1">
      <alignment vertical="top"/>
    </xf>
    <xf numFmtId="4" fontId="5" fillId="0" borderId="30" xfId="0" applyNumberFormat="1" applyFont="1" applyBorder="1" applyAlignment="1">
      <alignment vertical="top"/>
    </xf>
    <xf numFmtId="4" fontId="5" fillId="0" borderId="31" xfId="0" applyNumberFormat="1" applyFont="1" applyBorder="1" applyAlignment="1">
      <alignment vertical="top"/>
    </xf>
    <xf numFmtId="4" fontId="6" fillId="3" borderId="32" xfId="0" applyNumberFormat="1" applyFont="1" applyFill="1" applyBorder="1" applyAlignment="1">
      <alignment vertical="top"/>
    </xf>
    <xf numFmtId="4" fontId="8" fillId="0" borderId="29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4" fontId="5" fillId="0" borderId="11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 wrapText="1"/>
    </xf>
    <xf numFmtId="14" fontId="6" fillId="0" borderId="2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4" fontId="6" fillId="0" borderId="22" xfId="0" applyNumberFormat="1" applyFont="1" applyFill="1" applyBorder="1" applyAlignment="1">
      <alignment vertical="top"/>
    </xf>
    <xf numFmtId="4" fontId="6" fillId="0" borderId="32" xfId="0" applyNumberFormat="1" applyFont="1" applyFill="1" applyBorder="1" applyAlignment="1">
      <alignment vertical="top"/>
    </xf>
    <xf numFmtId="4" fontId="5" fillId="0" borderId="22" xfId="0" applyNumberFormat="1" applyFont="1" applyFill="1" applyBorder="1" applyAlignment="1">
      <alignment vertical="top"/>
    </xf>
    <xf numFmtId="4" fontId="5" fillId="0" borderId="34" xfId="0" applyNumberFormat="1" applyFont="1" applyBorder="1" applyAlignment="1">
      <alignment vertical="top"/>
    </xf>
    <xf numFmtId="4" fontId="5" fillId="0" borderId="6" xfId="0" applyNumberFormat="1" applyFont="1" applyFill="1" applyBorder="1" applyAlignment="1">
      <alignment vertical="top"/>
    </xf>
    <xf numFmtId="4" fontId="9" fillId="5" borderId="33" xfId="3" applyNumberFormat="1" applyFont="1" applyFill="1" applyBorder="1" applyAlignment="1">
      <alignment horizontal="right" vertical="top" wrapText="1"/>
    </xf>
    <xf numFmtId="4" fontId="5" fillId="0" borderId="17" xfId="0" applyNumberFormat="1" applyFont="1" applyFill="1" applyBorder="1" applyAlignment="1">
      <alignment vertical="top"/>
    </xf>
    <xf numFmtId="0" fontId="5" fillId="0" borderId="0" xfId="0" applyFont="1" applyAlignment="1">
      <alignment horizontal="left" vertical="top" wrapText="1"/>
    </xf>
  </cellXfs>
  <cellStyles count="5">
    <cellStyle name="Обычный" xfId="0" builtinId="0"/>
    <cellStyle name="Обычный_ДДС АИП" xfId="3"/>
    <cellStyle name="Обычный_ДДС ТСН" xfId="2"/>
    <cellStyle name="Обычный_Лист1" xfId="4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2"/>
  <sheetViews>
    <sheetView tabSelected="1" workbookViewId="0">
      <pane ySplit="1" topLeftCell="A17" activePane="bottomLeft" state="frozen"/>
      <selection pane="bottomLeft" activeCell="G45" sqref="G45"/>
    </sheetView>
  </sheetViews>
  <sheetFormatPr defaultColWidth="9.140625" defaultRowHeight="12.75" x14ac:dyDescent="0.25"/>
  <cols>
    <col min="1" max="1" width="29" style="104" customWidth="1"/>
    <col min="2" max="2" width="10.140625" style="29" customWidth="1"/>
    <col min="3" max="3" width="10.140625" style="78" customWidth="1"/>
    <col min="4" max="4" width="11.140625" style="29" customWidth="1"/>
    <col min="5" max="5" width="13.28515625" style="29" customWidth="1"/>
    <col min="6" max="6" width="12.28515625" style="29" customWidth="1"/>
    <col min="7" max="7" width="10.42578125" style="29" customWidth="1"/>
    <col min="8" max="10" width="11.28515625" style="29" customWidth="1"/>
    <col min="11" max="15" width="11.140625" style="29" customWidth="1"/>
    <col min="16" max="16384" width="9.140625" style="29"/>
  </cols>
  <sheetData>
    <row r="1" spans="1:16" ht="13.5" thickBot="1" x14ac:dyDescent="0.3">
      <c r="A1" s="24"/>
      <c r="B1" s="105"/>
      <c r="C1" s="25"/>
      <c r="D1" s="26" t="s">
        <v>0</v>
      </c>
      <c r="E1" s="26" t="s">
        <v>1</v>
      </c>
      <c r="F1" s="26" t="s">
        <v>2</v>
      </c>
      <c r="G1" s="26" t="s">
        <v>3</v>
      </c>
      <c r="H1" s="26" t="s">
        <v>4</v>
      </c>
      <c r="I1" s="27" t="s">
        <v>5</v>
      </c>
      <c r="J1" s="26" t="s">
        <v>6</v>
      </c>
      <c r="K1" s="26" t="s">
        <v>7</v>
      </c>
      <c r="L1" s="26" t="s">
        <v>8</v>
      </c>
      <c r="M1" s="26" t="s">
        <v>9</v>
      </c>
      <c r="N1" s="26" t="s">
        <v>10</v>
      </c>
      <c r="O1" s="28" t="s">
        <v>11</v>
      </c>
    </row>
    <row r="2" spans="1:16" x14ac:dyDescent="0.25">
      <c r="A2" s="30" t="s">
        <v>12</v>
      </c>
      <c r="B2" s="106"/>
      <c r="C2" s="32"/>
      <c r="D2" s="33">
        <f>E3</f>
        <v>-51.339999999985594</v>
      </c>
      <c r="E2" s="33">
        <f>F3</f>
        <v>-9302.6799999999857</v>
      </c>
      <c r="F2" s="33">
        <f t="shared" ref="F2:N2" si="0">G3</f>
        <v>-18554.019999999986</v>
      </c>
      <c r="G2" s="33">
        <f t="shared" si="0"/>
        <v>-23711.699999999986</v>
      </c>
      <c r="H2" s="33">
        <f t="shared" si="0"/>
        <v>-24831.889999999992</v>
      </c>
      <c r="I2" s="34">
        <f t="shared" si="0"/>
        <v>-23384.569999999992</v>
      </c>
      <c r="J2" s="33">
        <f t="shared" si="0"/>
        <v>77461.180000000008</v>
      </c>
      <c r="K2" s="33">
        <f t="shared" si="0"/>
        <v>68343.840000000011</v>
      </c>
      <c r="L2" s="33">
        <f t="shared" si="0"/>
        <v>54031.540000000008</v>
      </c>
      <c r="M2" s="33">
        <f t="shared" si="0"/>
        <v>50763.070000000007</v>
      </c>
      <c r="N2" s="33">
        <f t="shared" si="0"/>
        <v>44549.350000000006</v>
      </c>
      <c r="O2" s="35">
        <v>63696.28</v>
      </c>
    </row>
    <row r="3" spans="1:16" ht="13.5" thickBot="1" x14ac:dyDescent="0.3">
      <c r="A3" s="36" t="s">
        <v>13</v>
      </c>
      <c r="B3" s="37"/>
      <c r="C3" s="38"/>
      <c r="D3" s="39">
        <f>D2+D5-D10</f>
        <v>0</v>
      </c>
      <c r="E3" s="39">
        <f>E2+E5-E10</f>
        <v>-51.339999999985594</v>
      </c>
      <c r="F3" s="39">
        <f>F2+F5-F10</f>
        <v>-9302.6799999999857</v>
      </c>
      <c r="G3" s="39">
        <f>G2+G5-G10</f>
        <v>-18554.019999999986</v>
      </c>
      <c r="H3" s="40">
        <f t="shared" ref="H3:O3" si="1">H5-H10+H2</f>
        <v>-23711.699999999986</v>
      </c>
      <c r="I3" s="40">
        <f t="shared" si="1"/>
        <v>-24831.889999999992</v>
      </c>
      <c r="J3" s="39">
        <f t="shared" si="1"/>
        <v>-23384.569999999992</v>
      </c>
      <c r="K3" s="39">
        <f t="shared" si="1"/>
        <v>77461.180000000008</v>
      </c>
      <c r="L3" s="39">
        <f t="shared" si="1"/>
        <v>68343.840000000011</v>
      </c>
      <c r="M3" s="39">
        <f t="shared" si="1"/>
        <v>54031.540000000008</v>
      </c>
      <c r="N3" s="39">
        <f t="shared" si="1"/>
        <v>50763.070000000007</v>
      </c>
      <c r="O3" s="41">
        <f t="shared" si="1"/>
        <v>44549.350000000006</v>
      </c>
    </row>
    <row r="4" spans="1:16" ht="13.5" thickBot="1" x14ac:dyDescent="0.3">
      <c r="A4" s="42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1:16" ht="13.5" thickBot="1" x14ac:dyDescent="0.3">
      <c r="A5" s="46" t="s">
        <v>14</v>
      </c>
      <c r="B5" s="47"/>
      <c r="C5" s="48">
        <f>SUM(D5:O5)</f>
        <v>286074.74999999994</v>
      </c>
      <c r="D5" s="49">
        <f t="shared" ref="D5:O5" si="2">SUM(D6:D9)</f>
        <v>20000</v>
      </c>
      <c r="E5" s="49">
        <f t="shared" si="2"/>
        <v>20000</v>
      </c>
      <c r="F5" s="49">
        <f t="shared" si="2"/>
        <v>20000</v>
      </c>
      <c r="G5" s="49">
        <f t="shared" si="2"/>
        <v>20000</v>
      </c>
      <c r="H5" s="49">
        <f t="shared" si="2"/>
        <v>20000</v>
      </c>
      <c r="I5" s="49">
        <f t="shared" si="2"/>
        <v>20000</v>
      </c>
      <c r="J5" s="49">
        <f t="shared" si="2"/>
        <v>39053.589999999997</v>
      </c>
      <c r="K5" s="49">
        <f t="shared" si="2"/>
        <v>19866</v>
      </c>
      <c r="L5" s="49">
        <f t="shared" si="2"/>
        <v>31637.989999999998</v>
      </c>
      <c r="M5" s="49">
        <f t="shared" si="2"/>
        <v>30498.27</v>
      </c>
      <c r="N5" s="49">
        <f t="shared" si="2"/>
        <v>22872.66</v>
      </c>
      <c r="O5" s="49">
        <f t="shared" si="2"/>
        <v>22146.240000000002</v>
      </c>
    </row>
    <row r="6" spans="1:16" x14ac:dyDescent="0.25">
      <c r="A6" s="51" t="s">
        <v>569</v>
      </c>
      <c r="B6" s="52"/>
      <c r="C6" s="53">
        <f t="shared" ref="C6:C9" si="3">SUM(D6:O6)</f>
        <v>247429.87</v>
      </c>
      <c r="D6" s="54">
        <v>20000</v>
      </c>
      <c r="E6" s="54">
        <v>20000</v>
      </c>
      <c r="F6" s="54">
        <v>20000</v>
      </c>
      <c r="G6" s="54">
        <v>20000</v>
      </c>
      <c r="H6" s="54">
        <v>20000</v>
      </c>
      <c r="I6" s="54">
        <v>20000</v>
      </c>
      <c r="J6" s="110">
        <v>20000</v>
      </c>
      <c r="K6" s="111">
        <v>16500</v>
      </c>
      <c r="L6" s="54">
        <v>26056.6</v>
      </c>
      <c r="M6" s="54">
        <v>20125</v>
      </c>
      <c r="N6" s="54">
        <v>22750</v>
      </c>
      <c r="O6" s="56">
        <v>21998.27</v>
      </c>
    </row>
    <row r="7" spans="1:16" ht="25.5" x14ac:dyDescent="0.25">
      <c r="A7" s="51" t="s">
        <v>568</v>
      </c>
      <c r="B7" s="52"/>
      <c r="C7" s="53"/>
      <c r="D7" s="54"/>
      <c r="E7" s="54"/>
      <c r="F7" s="54"/>
      <c r="G7" s="54"/>
      <c r="H7" s="54"/>
      <c r="I7" s="54"/>
      <c r="J7" s="59">
        <v>19053.59</v>
      </c>
      <c r="K7" s="113"/>
      <c r="L7" s="54"/>
      <c r="M7" s="54"/>
      <c r="N7" s="54"/>
      <c r="O7" s="56"/>
    </row>
    <row r="8" spans="1:16" ht="25.5" x14ac:dyDescent="0.25">
      <c r="A8" s="51" t="s">
        <v>552</v>
      </c>
      <c r="B8" s="52"/>
      <c r="C8" s="53">
        <f t="shared" si="3"/>
        <v>14591.289999999999</v>
      </c>
      <c r="D8" s="59"/>
      <c r="E8" s="59"/>
      <c r="F8" s="59"/>
      <c r="G8" s="59"/>
      <c r="H8" s="59"/>
      <c r="I8" s="59"/>
      <c r="J8" s="59"/>
      <c r="K8" s="54">
        <v>3366</v>
      </c>
      <c r="L8" s="59">
        <v>5581.39</v>
      </c>
      <c r="M8" s="54">
        <v>5373.2699999999995</v>
      </c>
      <c r="N8" s="54">
        <v>122.66</v>
      </c>
      <c r="O8" s="56">
        <v>147.97</v>
      </c>
    </row>
    <row r="9" spans="1:16" ht="51.75" thickBot="1" x14ac:dyDescent="0.3">
      <c r="A9" s="57" t="s">
        <v>18</v>
      </c>
      <c r="B9" s="58" t="s">
        <v>19</v>
      </c>
      <c r="C9" s="53">
        <f t="shared" si="3"/>
        <v>5000</v>
      </c>
      <c r="D9" s="59"/>
      <c r="E9" s="59"/>
      <c r="F9" s="59"/>
      <c r="G9" s="59"/>
      <c r="H9" s="59"/>
      <c r="I9" s="60"/>
      <c r="J9" s="59"/>
      <c r="K9" s="59"/>
      <c r="L9" s="59"/>
      <c r="M9" s="59">
        <v>5000</v>
      </c>
      <c r="N9" s="59"/>
      <c r="O9" s="61"/>
    </row>
    <row r="10" spans="1:16" ht="13.5" thickBot="1" x14ac:dyDescent="0.3">
      <c r="A10" s="46" t="s">
        <v>21</v>
      </c>
      <c r="B10" s="67"/>
      <c r="C10" s="49">
        <f t="shared" ref="C10:O10" si="4">C13+C21+C29+C34+C41</f>
        <v>349771.03</v>
      </c>
      <c r="D10" s="49">
        <f t="shared" si="4"/>
        <v>19948.66</v>
      </c>
      <c r="E10" s="49">
        <f t="shared" si="4"/>
        <v>10748.66</v>
      </c>
      <c r="F10" s="49">
        <f t="shared" si="4"/>
        <v>10748.66</v>
      </c>
      <c r="G10" s="49">
        <f t="shared" si="4"/>
        <v>14842.32</v>
      </c>
      <c r="H10" s="49">
        <f t="shared" si="4"/>
        <v>18879.809999999994</v>
      </c>
      <c r="I10" s="49">
        <f t="shared" si="4"/>
        <v>21447.32</v>
      </c>
      <c r="J10" s="49">
        <f t="shared" si="4"/>
        <v>139899.34</v>
      </c>
      <c r="K10" s="49">
        <f t="shared" si="4"/>
        <v>10748.66</v>
      </c>
      <c r="L10" s="49">
        <f t="shared" si="4"/>
        <v>17325.689999999999</v>
      </c>
      <c r="M10" s="49">
        <f t="shared" si="4"/>
        <v>27229.8</v>
      </c>
      <c r="N10" s="49">
        <f t="shared" si="4"/>
        <v>16658.940000000002</v>
      </c>
      <c r="O10" s="49">
        <f t="shared" si="4"/>
        <v>41293.17</v>
      </c>
    </row>
    <row r="11" spans="1:16" x14ac:dyDescent="0.25">
      <c r="A11" s="30"/>
      <c r="B11" s="31"/>
      <c r="C11" s="68"/>
      <c r="D11" s="69"/>
      <c r="E11" s="69"/>
      <c r="F11" s="69"/>
      <c r="G11" s="69"/>
      <c r="H11" s="69"/>
      <c r="I11" s="70"/>
      <c r="J11" s="69"/>
      <c r="K11" s="69"/>
      <c r="L11" s="69"/>
      <c r="M11" s="69"/>
      <c r="N11" s="69"/>
      <c r="O11" s="71"/>
    </row>
    <row r="12" spans="1:16" x14ac:dyDescent="0.25">
      <c r="A12" s="57"/>
      <c r="B12" s="58"/>
      <c r="C12" s="81"/>
      <c r="D12" s="59"/>
      <c r="E12" s="59"/>
      <c r="F12" s="59"/>
      <c r="G12" s="59"/>
      <c r="H12" s="59"/>
      <c r="I12" s="60"/>
      <c r="J12" s="59"/>
      <c r="K12" s="59"/>
      <c r="L12" s="59"/>
      <c r="M12" s="59"/>
      <c r="N12" s="59"/>
      <c r="O12" s="61"/>
    </row>
    <row r="13" spans="1:16" x14ac:dyDescent="0.25">
      <c r="A13" s="72" t="s">
        <v>34</v>
      </c>
      <c r="B13" s="79"/>
      <c r="C13" s="74">
        <f t="shared" ref="C13:K13" si="5">SUM(C14:C18)</f>
        <v>121710</v>
      </c>
      <c r="D13" s="75">
        <f t="shared" si="5"/>
        <v>13060</v>
      </c>
      <c r="E13" s="75">
        <f t="shared" si="5"/>
        <v>9260</v>
      </c>
      <c r="F13" s="75">
        <f t="shared" si="5"/>
        <v>9260</v>
      </c>
      <c r="G13" s="75">
        <f t="shared" si="5"/>
        <v>11260</v>
      </c>
      <c r="H13" s="75">
        <f t="shared" si="5"/>
        <v>9260</v>
      </c>
      <c r="I13" s="75">
        <f t="shared" si="5"/>
        <v>9260</v>
      </c>
      <c r="J13" s="75">
        <f t="shared" si="5"/>
        <v>9260</v>
      </c>
      <c r="K13" s="75">
        <f t="shared" si="5"/>
        <v>9260</v>
      </c>
      <c r="L13" s="75">
        <f>SUM(L14:L18)</f>
        <v>9260</v>
      </c>
      <c r="M13" s="75">
        <f>SUM(M14:M18)</f>
        <v>10250</v>
      </c>
      <c r="N13" s="75">
        <f>SUM(N14:N18)</f>
        <v>9260</v>
      </c>
      <c r="O13" s="76">
        <f>SUM(O14:O18)</f>
        <v>13060</v>
      </c>
    </row>
    <row r="14" spans="1:16" x14ac:dyDescent="0.25">
      <c r="A14" s="57" t="s">
        <v>35</v>
      </c>
      <c r="B14" s="58"/>
      <c r="C14" s="77">
        <f t="shared" ref="C14:C19" si="6">SUM(D14:O14)</f>
        <v>2000</v>
      </c>
      <c r="D14" s="59"/>
      <c r="E14" s="59"/>
      <c r="F14" s="87"/>
      <c r="G14" s="87">
        <v>2000</v>
      </c>
      <c r="H14" s="87"/>
      <c r="I14" s="88"/>
      <c r="J14" s="87"/>
      <c r="K14" s="87"/>
      <c r="L14" s="87"/>
      <c r="M14" s="87"/>
      <c r="N14" s="87"/>
      <c r="O14" s="89"/>
      <c r="P14" s="78"/>
    </row>
    <row r="15" spans="1:16" x14ac:dyDescent="0.25">
      <c r="A15" s="57" t="s">
        <v>543</v>
      </c>
      <c r="B15" s="58"/>
      <c r="C15" s="77">
        <f>SUM(D15:O15)</f>
        <v>105600</v>
      </c>
      <c r="D15" s="59">
        <v>8800</v>
      </c>
      <c r="E15" s="59">
        <v>8800</v>
      </c>
      <c r="F15" s="59">
        <v>8800</v>
      </c>
      <c r="G15" s="59">
        <v>8800</v>
      </c>
      <c r="H15" s="59">
        <v>8800</v>
      </c>
      <c r="I15" s="59">
        <v>8800</v>
      </c>
      <c r="J15" s="59">
        <v>8800</v>
      </c>
      <c r="K15" s="59">
        <v>8800</v>
      </c>
      <c r="L15" s="59">
        <v>8800</v>
      </c>
      <c r="M15" s="59">
        <v>8800</v>
      </c>
      <c r="N15" s="59">
        <v>8800</v>
      </c>
      <c r="O15" s="59">
        <v>8800</v>
      </c>
    </row>
    <row r="16" spans="1:16" s="92" customFormat="1" x14ac:dyDescent="0.25">
      <c r="A16" s="90" t="s">
        <v>36</v>
      </c>
      <c r="B16" s="91"/>
      <c r="C16" s="77">
        <f t="shared" si="6"/>
        <v>5520</v>
      </c>
      <c r="D16" s="87">
        <v>460</v>
      </c>
      <c r="E16" s="87">
        <v>460</v>
      </c>
      <c r="F16" s="87">
        <v>460</v>
      </c>
      <c r="G16" s="87">
        <v>460</v>
      </c>
      <c r="H16" s="87">
        <v>460</v>
      </c>
      <c r="I16" s="87">
        <v>460</v>
      </c>
      <c r="J16" s="87">
        <v>460</v>
      </c>
      <c r="K16" s="87">
        <v>460</v>
      </c>
      <c r="L16" s="87">
        <v>460</v>
      </c>
      <c r="M16" s="87">
        <v>460</v>
      </c>
      <c r="N16" s="87">
        <v>460</v>
      </c>
      <c r="O16" s="87">
        <v>460</v>
      </c>
      <c r="P16" s="78"/>
    </row>
    <row r="17" spans="1:16" s="92" customFormat="1" x14ac:dyDescent="0.25">
      <c r="A17" s="90" t="s">
        <v>541</v>
      </c>
      <c r="B17" s="91"/>
      <c r="C17" s="77">
        <f t="shared" si="6"/>
        <v>990</v>
      </c>
      <c r="D17" s="87"/>
      <c r="E17" s="87"/>
      <c r="F17" s="87"/>
      <c r="G17" s="87"/>
      <c r="H17" s="87"/>
      <c r="I17" s="88"/>
      <c r="J17" s="87"/>
      <c r="K17" s="87"/>
      <c r="L17" s="87"/>
      <c r="M17" s="87">
        <v>990</v>
      </c>
      <c r="N17" s="87"/>
      <c r="O17" s="89"/>
    </row>
    <row r="18" spans="1:16" x14ac:dyDescent="0.25">
      <c r="A18" s="57" t="s">
        <v>37</v>
      </c>
      <c r="B18" s="58"/>
      <c r="C18" s="77">
        <f t="shared" si="6"/>
        <v>7600</v>
      </c>
      <c r="D18" s="59">
        <v>3800</v>
      </c>
      <c r="E18" s="59"/>
      <c r="F18" s="59"/>
      <c r="G18" s="59"/>
      <c r="H18" s="59"/>
      <c r="I18" s="60"/>
      <c r="J18" s="59"/>
      <c r="K18" s="59"/>
      <c r="L18" s="59"/>
      <c r="M18" s="59"/>
      <c r="N18" s="59"/>
      <c r="O18" s="61">
        <v>3800</v>
      </c>
    </row>
    <row r="19" spans="1:16" ht="25.5" x14ac:dyDescent="0.25">
      <c r="A19" s="57" t="s">
        <v>555</v>
      </c>
      <c r="B19" s="58"/>
      <c r="C19" s="77">
        <f t="shared" si="6"/>
        <v>2310</v>
      </c>
      <c r="D19" s="60"/>
      <c r="E19" s="60"/>
      <c r="F19" s="60"/>
      <c r="G19" s="60"/>
      <c r="H19" s="60"/>
      <c r="I19" s="60"/>
      <c r="J19" s="59"/>
      <c r="K19" s="59"/>
      <c r="L19" s="59"/>
      <c r="M19" s="59"/>
      <c r="N19" s="59"/>
      <c r="O19" s="61">
        <v>2310</v>
      </c>
    </row>
    <row r="20" spans="1:16" x14ac:dyDescent="0.25">
      <c r="A20" s="57"/>
      <c r="B20" s="58"/>
      <c r="C20" s="77"/>
      <c r="D20" s="60"/>
      <c r="E20" s="60"/>
      <c r="F20" s="60"/>
      <c r="G20" s="60"/>
      <c r="H20" s="60"/>
      <c r="I20" s="60"/>
      <c r="J20" s="59"/>
      <c r="K20" s="59"/>
      <c r="L20" s="59"/>
      <c r="M20" s="59"/>
      <c r="N20" s="59"/>
      <c r="O20" s="61"/>
    </row>
    <row r="21" spans="1:16" x14ac:dyDescent="0.25">
      <c r="A21" s="72" t="s">
        <v>38</v>
      </c>
      <c r="B21" s="79"/>
      <c r="C21" s="74">
        <f t="shared" ref="C21:C27" si="7">SUM(D21:O21)</f>
        <v>77241.52</v>
      </c>
      <c r="D21" s="75">
        <f t="shared" ref="D21:O21" si="8">SUM(D22:D28)</f>
        <v>6888.66</v>
      </c>
      <c r="E21" s="75">
        <f t="shared" si="8"/>
        <v>1488.66</v>
      </c>
      <c r="F21" s="75">
        <f t="shared" si="8"/>
        <v>1488.66</v>
      </c>
      <c r="G21" s="75">
        <f t="shared" si="8"/>
        <v>2977.32</v>
      </c>
      <c r="H21" s="75">
        <f t="shared" si="8"/>
        <v>2977.32</v>
      </c>
      <c r="I21" s="75">
        <f t="shared" si="8"/>
        <v>6977.32</v>
      </c>
      <c r="J21" s="75">
        <f t="shared" si="8"/>
        <v>6977.32</v>
      </c>
      <c r="K21" s="75">
        <f t="shared" si="8"/>
        <v>1488.66</v>
      </c>
      <c r="L21" s="75">
        <f t="shared" si="8"/>
        <v>8065.69</v>
      </c>
      <c r="M21" s="75">
        <f t="shared" si="8"/>
        <v>2279.8000000000002</v>
      </c>
      <c r="N21" s="75">
        <f t="shared" si="8"/>
        <v>7398.9400000000005</v>
      </c>
      <c r="O21" s="76">
        <f t="shared" si="8"/>
        <v>28233.17</v>
      </c>
    </row>
    <row r="22" spans="1:16" x14ac:dyDescent="0.25">
      <c r="A22" s="57" t="s">
        <v>39</v>
      </c>
      <c r="B22" s="58"/>
      <c r="C22" s="77">
        <f t="shared" si="7"/>
        <v>17863.920000000002</v>
      </c>
      <c r="D22" s="59">
        <f>744.33*2</f>
        <v>1488.66</v>
      </c>
      <c r="E22" s="59">
        <f>744.33*2</f>
        <v>1488.66</v>
      </c>
      <c r="F22" s="59">
        <f>744.33*2</f>
        <v>1488.66</v>
      </c>
      <c r="G22" s="59">
        <f>744.33*4</f>
        <v>2977.32</v>
      </c>
      <c r="H22" s="59">
        <f>744.33*4</f>
        <v>2977.32</v>
      </c>
      <c r="I22" s="59">
        <f>744.33*4</f>
        <v>2977.32</v>
      </c>
      <c r="J22" s="59">
        <f>744.33*4</f>
        <v>2977.32</v>
      </c>
      <c r="K22" s="59">
        <f>744.33*2</f>
        <v>1488.66</v>
      </c>
      <c r="L22" s="59"/>
      <c r="M22" s="59"/>
      <c r="N22" s="59"/>
      <c r="O22" s="61"/>
      <c r="P22" s="78"/>
    </row>
    <row r="23" spans="1:16" ht="25.5" x14ac:dyDescent="0.25">
      <c r="A23" s="57" t="s">
        <v>41</v>
      </c>
      <c r="B23" s="58"/>
      <c r="C23" s="77">
        <f t="shared" si="7"/>
        <v>400</v>
      </c>
      <c r="D23" s="59">
        <v>400</v>
      </c>
      <c r="E23" s="59"/>
      <c r="F23" s="59"/>
      <c r="G23" s="59"/>
      <c r="H23" s="59"/>
      <c r="I23" s="60"/>
      <c r="J23" s="59"/>
      <c r="K23" s="59"/>
      <c r="L23" s="59"/>
      <c r="M23" s="59"/>
      <c r="N23" s="59"/>
      <c r="O23" s="61"/>
    </row>
    <row r="24" spans="1:16" x14ac:dyDescent="0.25">
      <c r="A24" s="57" t="s">
        <v>563</v>
      </c>
      <c r="B24" s="58"/>
      <c r="C24" s="77">
        <f t="shared" si="7"/>
        <v>19053.59</v>
      </c>
      <c r="D24" s="60"/>
      <c r="E24" s="60"/>
      <c r="F24" s="60"/>
      <c r="G24" s="60"/>
      <c r="H24" s="60"/>
      <c r="I24" s="60"/>
      <c r="J24" s="59"/>
      <c r="K24" s="59"/>
      <c r="L24" s="59"/>
      <c r="M24" s="59"/>
      <c r="N24" s="59"/>
      <c r="O24" s="61">
        <v>19053.59</v>
      </c>
    </row>
    <row r="25" spans="1:16" ht="38.25" x14ac:dyDescent="0.25">
      <c r="A25" s="57" t="s">
        <v>559</v>
      </c>
      <c r="B25" s="58"/>
      <c r="C25" s="77">
        <f t="shared" si="7"/>
        <v>16924.010000000002</v>
      </c>
      <c r="D25" s="60"/>
      <c r="E25" s="59"/>
      <c r="F25" s="59"/>
      <c r="G25" s="59"/>
      <c r="H25" s="59"/>
      <c r="I25" s="59"/>
      <c r="J25" s="59"/>
      <c r="K25" s="59"/>
      <c r="L25" s="59">
        <v>8065.69</v>
      </c>
      <c r="M25" s="59">
        <v>2279.8000000000002</v>
      </c>
      <c r="N25" s="59">
        <v>2398.94</v>
      </c>
      <c r="O25" s="61">
        <v>4179.58</v>
      </c>
      <c r="P25" s="78"/>
    </row>
    <row r="26" spans="1:16" x14ac:dyDescent="0.25">
      <c r="A26" s="57" t="s">
        <v>44</v>
      </c>
      <c r="B26" s="58"/>
      <c r="C26" s="77">
        <f t="shared" si="7"/>
        <v>8000</v>
      </c>
      <c r="D26" s="59"/>
      <c r="E26" s="59"/>
      <c r="F26" s="59"/>
      <c r="G26" s="59"/>
      <c r="H26" s="59"/>
      <c r="I26" s="60">
        <v>4000</v>
      </c>
      <c r="J26" s="59">
        <v>4000</v>
      </c>
      <c r="K26" s="59"/>
      <c r="L26" s="59"/>
      <c r="M26" s="59"/>
      <c r="N26" s="59"/>
      <c r="O26" s="61"/>
    </row>
    <row r="27" spans="1:16" x14ac:dyDescent="0.25">
      <c r="A27" s="57" t="s">
        <v>553</v>
      </c>
      <c r="B27" s="58"/>
      <c r="C27" s="77">
        <f t="shared" si="7"/>
        <v>15000</v>
      </c>
      <c r="D27" s="59">
        <v>5000</v>
      </c>
      <c r="E27" s="59"/>
      <c r="F27" s="59"/>
      <c r="G27" s="59"/>
      <c r="H27" s="59"/>
      <c r="I27" s="60"/>
      <c r="J27" s="59"/>
      <c r="K27" s="59"/>
      <c r="L27" s="59"/>
      <c r="M27" s="59"/>
      <c r="N27" s="59">
        <v>5000</v>
      </c>
      <c r="O27" s="61">
        <v>5000</v>
      </c>
    </row>
    <row r="28" spans="1:16" x14ac:dyDescent="0.25">
      <c r="A28" s="93"/>
      <c r="B28" s="94"/>
      <c r="C28" s="77"/>
      <c r="D28" s="95"/>
      <c r="E28" s="95"/>
      <c r="F28" s="95"/>
      <c r="G28" s="95"/>
      <c r="H28" s="95"/>
      <c r="I28" s="96"/>
      <c r="J28" s="95"/>
      <c r="K28" s="95"/>
      <c r="L28" s="95"/>
      <c r="M28" s="95"/>
      <c r="N28" s="95"/>
      <c r="O28" s="97"/>
    </row>
    <row r="29" spans="1:16" x14ac:dyDescent="0.25">
      <c r="A29" s="72" t="s">
        <v>560</v>
      </c>
      <c r="B29" s="79"/>
      <c r="C29" s="74">
        <f t="shared" ref="C29:C42" si="9">SUM(D29:O29)</f>
        <v>102847.02</v>
      </c>
      <c r="D29" s="80">
        <f t="shared" ref="D29:O29" si="10">SUM(D30:D33)</f>
        <v>0</v>
      </c>
      <c r="E29" s="80">
        <f t="shared" si="10"/>
        <v>0</v>
      </c>
      <c r="F29" s="80">
        <f t="shared" si="10"/>
        <v>0</v>
      </c>
      <c r="G29" s="80">
        <f t="shared" si="10"/>
        <v>0</v>
      </c>
      <c r="H29" s="80">
        <f t="shared" si="10"/>
        <v>0</v>
      </c>
      <c r="I29" s="80">
        <f t="shared" si="10"/>
        <v>0</v>
      </c>
      <c r="J29" s="80">
        <f t="shared" si="10"/>
        <v>102847.02</v>
      </c>
      <c r="K29" s="80">
        <f t="shared" si="10"/>
        <v>0</v>
      </c>
      <c r="L29" s="80">
        <f t="shared" si="10"/>
        <v>0</v>
      </c>
      <c r="M29" s="80">
        <f t="shared" si="10"/>
        <v>0</v>
      </c>
      <c r="N29" s="80">
        <f t="shared" si="10"/>
        <v>0</v>
      </c>
      <c r="O29" s="98">
        <f t="shared" si="10"/>
        <v>0</v>
      </c>
    </row>
    <row r="30" spans="1:16" x14ac:dyDescent="0.25">
      <c r="A30" s="57" t="s">
        <v>562</v>
      </c>
      <c r="B30" s="58"/>
      <c r="C30" s="77">
        <f t="shared" si="9"/>
        <v>20000</v>
      </c>
      <c r="D30" s="59"/>
      <c r="E30" s="59"/>
      <c r="F30" s="59"/>
      <c r="G30" s="59"/>
      <c r="H30" s="59"/>
      <c r="I30" s="60"/>
      <c r="J30" s="59">
        <v>20000</v>
      </c>
      <c r="K30" s="59"/>
      <c r="L30" s="59"/>
      <c r="M30" s="59"/>
      <c r="N30" s="59"/>
      <c r="O30" s="61"/>
      <c r="P30" s="78"/>
    </row>
    <row r="31" spans="1:16" x14ac:dyDescent="0.25">
      <c r="A31" s="57" t="s">
        <v>564</v>
      </c>
      <c r="B31" s="58"/>
      <c r="C31" s="77">
        <f t="shared" si="9"/>
        <v>10000</v>
      </c>
      <c r="D31" s="59"/>
      <c r="E31" s="59"/>
      <c r="F31" s="59"/>
      <c r="G31" s="59"/>
      <c r="H31" s="59"/>
      <c r="I31" s="60"/>
      <c r="J31" s="59">
        <v>10000</v>
      </c>
      <c r="K31" s="59"/>
      <c r="L31" s="59"/>
      <c r="M31" s="59"/>
      <c r="N31" s="59"/>
      <c r="O31" s="61"/>
      <c r="P31" s="78"/>
    </row>
    <row r="32" spans="1:16" x14ac:dyDescent="0.25">
      <c r="A32" s="57" t="s">
        <v>561</v>
      </c>
      <c r="B32" s="58"/>
      <c r="C32" s="77">
        <f t="shared" si="9"/>
        <v>72847.02</v>
      </c>
      <c r="D32" s="59"/>
      <c r="E32" s="59"/>
      <c r="F32" s="59"/>
      <c r="G32" s="59"/>
      <c r="H32" s="59"/>
      <c r="I32" s="60"/>
      <c r="J32" s="59">
        <v>72847.02</v>
      </c>
      <c r="K32" s="59"/>
      <c r="L32" s="59"/>
      <c r="M32" s="59"/>
      <c r="N32" s="59"/>
      <c r="O32" s="61"/>
      <c r="P32" s="78"/>
    </row>
    <row r="33" spans="1:16" x14ac:dyDescent="0.25">
      <c r="A33" s="57"/>
      <c r="B33" s="58"/>
      <c r="C33" s="77"/>
      <c r="D33" s="59"/>
      <c r="E33" s="59"/>
      <c r="F33" s="59"/>
      <c r="G33" s="59"/>
      <c r="H33" s="59"/>
      <c r="I33" s="60"/>
      <c r="J33" s="59"/>
      <c r="K33" s="59"/>
      <c r="L33" s="59"/>
      <c r="M33" s="59"/>
      <c r="N33" s="59"/>
      <c r="O33" s="61"/>
    </row>
    <row r="34" spans="1:16" x14ac:dyDescent="0.25">
      <c r="A34" s="72" t="s">
        <v>565</v>
      </c>
      <c r="B34" s="79"/>
      <c r="C34" s="74">
        <f t="shared" ref="C34:C39" si="11">SUM(D34:O34)</f>
        <v>47972.489999999991</v>
      </c>
      <c r="D34" s="80">
        <f>SUM(D35:D40)</f>
        <v>0</v>
      </c>
      <c r="E34" s="80">
        <f t="shared" ref="E34:J34" si="12">SUM(E35:E40)</f>
        <v>0</v>
      </c>
      <c r="F34" s="80">
        <f t="shared" si="12"/>
        <v>0</v>
      </c>
      <c r="G34" s="80">
        <f t="shared" si="12"/>
        <v>605</v>
      </c>
      <c r="H34" s="80">
        <f t="shared" si="12"/>
        <v>6642.4899999999943</v>
      </c>
      <c r="I34" s="80">
        <f t="shared" si="12"/>
        <v>5210</v>
      </c>
      <c r="J34" s="80">
        <f t="shared" si="12"/>
        <v>20815</v>
      </c>
      <c r="K34" s="80">
        <f>SUM(K36:K36)</f>
        <v>0</v>
      </c>
      <c r="L34" s="80">
        <f>SUM(L36:L36)</f>
        <v>0</v>
      </c>
      <c r="M34" s="80">
        <f>SUM(M36:M36)</f>
        <v>14700</v>
      </c>
      <c r="N34" s="80">
        <f>SUM(N36:N36)</f>
        <v>0</v>
      </c>
      <c r="O34" s="98">
        <f>SUM(O36:O36)</f>
        <v>0</v>
      </c>
    </row>
    <row r="35" spans="1:16" s="103" customFormat="1" x14ac:dyDescent="0.25">
      <c r="A35" s="82" t="s">
        <v>556</v>
      </c>
      <c r="B35" s="83"/>
      <c r="C35" s="77">
        <f t="shared" si="11"/>
        <v>1210</v>
      </c>
      <c r="D35" s="107"/>
      <c r="E35" s="107"/>
      <c r="F35" s="107"/>
      <c r="G35" s="109">
        <v>605</v>
      </c>
      <c r="H35" s="107"/>
      <c r="I35" s="107"/>
      <c r="J35" s="109">
        <f>225+380</f>
        <v>605</v>
      </c>
      <c r="K35" s="107"/>
      <c r="L35" s="107"/>
      <c r="M35" s="107"/>
      <c r="N35" s="107"/>
      <c r="O35" s="108"/>
    </row>
    <row r="36" spans="1:16" x14ac:dyDescent="0.25">
      <c r="A36" s="57" t="s">
        <v>550</v>
      </c>
      <c r="B36" s="58"/>
      <c r="C36" s="77">
        <f t="shared" si="11"/>
        <v>14700</v>
      </c>
      <c r="D36" s="59"/>
      <c r="E36" s="59"/>
      <c r="F36" s="59"/>
      <c r="G36" s="59"/>
      <c r="H36" s="59"/>
      <c r="I36" s="60"/>
      <c r="J36" s="59"/>
      <c r="K36" s="59"/>
      <c r="L36" s="59"/>
      <c r="M36" s="59">
        <v>14700</v>
      </c>
      <c r="N36" s="59"/>
      <c r="O36" s="61"/>
      <c r="P36" s="78"/>
    </row>
    <row r="37" spans="1:16" x14ac:dyDescent="0.25">
      <c r="A37" s="93" t="s">
        <v>554</v>
      </c>
      <c r="B37" s="94"/>
      <c r="C37" s="77">
        <f t="shared" si="11"/>
        <v>20000</v>
      </c>
      <c r="D37" s="95"/>
      <c r="E37" s="95"/>
      <c r="F37" s="95"/>
      <c r="G37" s="95"/>
      <c r="H37" s="95"/>
      <c r="I37" s="96"/>
      <c r="J37" s="95">
        <v>20000</v>
      </c>
      <c r="K37" s="95"/>
      <c r="L37" s="95"/>
      <c r="M37" s="95"/>
      <c r="N37" s="95"/>
      <c r="O37" s="97"/>
      <c r="P37" s="78"/>
    </row>
    <row r="38" spans="1:16" x14ac:dyDescent="0.25">
      <c r="A38" s="93" t="s">
        <v>558</v>
      </c>
      <c r="B38" s="94"/>
      <c r="C38" s="77">
        <f t="shared" si="11"/>
        <v>630</v>
      </c>
      <c r="D38" s="95"/>
      <c r="E38" s="95"/>
      <c r="F38" s="95"/>
      <c r="G38" s="95"/>
      <c r="H38" s="95">
        <f>5*42</f>
        <v>210</v>
      </c>
      <c r="I38" s="96">
        <f>5*42</f>
        <v>210</v>
      </c>
      <c r="J38" s="95">
        <f>5*42</f>
        <v>210</v>
      </c>
      <c r="K38" s="95"/>
      <c r="L38" s="95"/>
      <c r="M38" s="95"/>
      <c r="N38" s="95"/>
      <c r="O38" s="97"/>
      <c r="P38" s="78"/>
    </row>
    <row r="39" spans="1:16" x14ac:dyDescent="0.25">
      <c r="A39" s="93" t="s">
        <v>557</v>
      </c>
      <c r="B39" s="94"/>
      <c r="C39" s="77">
        <f t="shared" si="11"/>
        <v>11432.489999999994</v>
      </c>
      <c r="D39" s="95"/>
      <c r="E39" s="95"/>
      <c r="F39" s="95"/>
      <c r="G39" s="95"/>
      <c r="H39" s="95">
        <v>6432.4899999999943</v>
      </c>
      <c r="I39" s="96">
        <v>5000</v>
      </c>
      <c r="J39" s="95"/>
      <c r="K39" s="95"/>
      <c r="L39" s="95"/>
      <c r="M39" s="95"/>
      <c r="N39" s="95"/>
      <c r="O39" s="97"/>
      <c r="P39" s="78"/>
    </row>
    <row r="40" spans="1:16" x14ac:dyDescent="0.25">
      <c r="A40" s="93"/>
      <c r="B40" s="94"/>
      <c r="C40" s="99"/>
      <c r="D40" s="95"/>
      <c r="E40" s="95"/>
      <c r="F40" s="95"/>
      <c r="G40" s="95"/>
      <c r="H40" s="95"/>
      <c r="I40" s="96"/>
      <c r="J40" s="95"/>
      <c r="K40" s="95"/>
      <c r="L40" s="95"/>
      <c r="M40" s="95"/>
      <c r="N40" s="95"/>
      <c r="O40" s="97"/>
    </row>
    <row r="41" spans="1:16" x14ac:dyDescent="0.25">
      <c r="A41" s="72" t="s">
        <v>551</v>
      </c>
      <c r="B41" s="79"/>
      <c r="C41" s="74">
        <f t="shared" ref="C41" si="13">SUM(D41:O41)</f>
        <v>0</v>
      </c>
      <c r="D41" s="80">
        <f t="shared" ref="D41:O41" si="14">SUM(D42:D43)</f>
        <v>0</v>
      </c>
      <c r="E41" s="80">
        <f t="shared" si="14"/>
        <v>0</v>
      </c>
      <c r="F41" s="80">
        <f t="shared" si="14"/>
        <v>0</v>
      </c>
      <c r="G41" s="80">
        <f t="shared" si="14"/>
        <v>0</v>
      </c>
      <c r="H41" s="80">
        <f t="shared" si="14"/>
        <v>0</v>
      </c>
      <c r="I41" s="80">
        <f t="shared" si="14"/>
        <v>0</v>
      </c>
      <c r="J41" s="80">
        <f t="shared" si="14"/>
        <v>0</v>
      </c>
      <c r="K41" s="80">
        <f t="shared" si="14"/>
        <v>0</v>
      </c>
      <c r="L41" s="80">
        <f t="shared" si="14"/>
        <v>0</v>
      </c>
      <c r="M41" s="80">
        <f t="shared" si="14"/>
        <v>0</v>
      </c>
      <c r="N41" s="80">
        <f t="shared" si="14"/>
        <v>0</v>
      </c>
      <c r="O41" s="98">
        <f t="shared" si="14"/>
        <v>0</v>
      </c>
    </row>
    <row r="42" spans="1:16" s="103" customFormat="1" ht="13.5" thickBot="1" x14ac:dyDescent="0.3">
      <c r="A42" s="36"/>
      <c r="B42" s="37"/>
      <c r="C42" s="100">
        <f t="shared" si="9"/>
        <v>0</v>
      </c>
      <c r="D42" s="38"/>
      <c r="E42" s="38"/>
      <c r="F42" s="38"/>
      <c r="G42" s="38"/>
      <c r="H42" s="38"/>
      <c r="I42" s="101"/>
      <c r="J42" s="38"/>
      <c r="K42" s="38"/>
      <c r="L42" s="38"/>
      <c r="M42" s="38"/>
      <c r="N42" s="38"/>
      <c r="O42" s="10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1"/>
  <sheetViews>
    <sheetView workbookViewId="0">
      <pane ySplit="1" topLeftCell="A35" activePane="bottomLeft" state="frozen"/>
      <selection pane="bottomLeft" activeCell="A48" sqref="A48"/>
    </sheetView>
  </sheetViews>
  <sheetFormatPr defaultColWidth="9.140625" defaultRowHeight="12.75" x14ac:dyDescent="0.25"/>
  <cols>
    <col min="1" max="1" width="29" style="104" customWidth="1"/>
    <col min="2" max="2" width="10.140625" style="29" customWidth="1"/>
    <col min="3" max="3" width="10.140625" style="78" customWidth="1"/>
    <col min="4" max="4" width="11.140625" style="29" customWidth="1"/>
    <col min="5" max="5" width="13.28515625" style="29" customWidth="1"/>
    <col min="6" max="6" width="12.28515625" style="29" customWidth="1"/>
    <col min="7" max="7" width="10.42578125" style="29" customWidth="1"/>
    <col min="8" max="10" width="11.28515625" style="29" customWidth="1"/>
    <col min="11" max="15" width="11.140625" style="29" customWidth="1"/>
    <col min="16" max="16384" width="9.140625" style="29"/>
  </cols>
  <sheetData>
    <row r="1" spans="1:16" ht="13.5" thickBot="1" x14ac:dyDescent="0.3">
      <c r="A1" s="24"/>
      <c r="B1" s="105"/>
      <c r="C1" s="25"/>
      <c r="D1" s="26" t="s">
        <v>0</v>
      </c>
      <c r="E1" s="26" t="s">
        <v>1</v>
      </c>
      <c r="F1" s="26" t="s">
        <v>2</v>
      </c>
      <c r="G1" s="26" t="s">
        <v>3</v>
      </c>
      <c r="H1" s="26" t="s">
        <v>4</v>
      </c>
      <c r="I1" s="27" t="s">
        <v>5</v>
      </c>
      <c r="J1" s="26" t="s">
        <v>6</v>
      </c>
      <c r="K1" s="26" t="s">
        <v>7</v>
      </c>
      <c r="L1" s="26" t="s">
        <v>8</v>
      </c>
      <c r="M1" s="26" t="s">
        <v>9</v>
      </c>
      <c r="N1" s="26" t="s">
        <v>10</v>
      </c>
      <c r="O1" s="28" t="s">
        <v>11</v>
      </c>
    </row>
    <row r="2" spans="1:16" x14ac:dyDescent="0.25">
      <c r="A2" s="30" t="s">
        <v>12</v>
      </c>
      <c r="B2" s="106"/>
      <c r="C2" s="32"/>
      <c r="D2" s="33">
        <f>E3</f>
        <v>48944.62999999999</v>
      </c>
      <c r="E2" s="33">
        <f>F3</f>
        <v>35583.439999999988</v>
      </c>
      <c r="F2" s="33">
        <f t="shared" ref="F2:N2" si="0">G3</f>
        <v>28796.959999999992</v>
      </c>
      <c r="G2" s="33">
        <f t="shared" si="0"/>
        <v>29240.479999999996</v>
      </c>
      <c r="H2" s="33">
        <f t="shared" si="0"/>
        <v>28798.409999999996</v>
      </c>
      <c r="I2" s="34">
        <f t="shared" si="0"/>
        <v>17647.539999999997</v>
      </c>
      <c r="J2" s="33">
        <f t="shared" si="0"/>
        <v>16878.269999999997</v>
      </c>
      <c r="K2" s="33">
        <f t="shared" si="0"/>
        <v>12993.989999999998</v>
      </c>
      <c r="L2" s="33">
        <f t="shared" si="0"/>
        <v>7676.7900000000018</v>
      </c>
      <c r="M2" s="33">
        <f t="shared" si="0"/>
        <v>7.2100000000000364</v>
      </c>
      <c r="N2" s="33">
        <f t="shared" si="0"/>
        <v>3124.3600000000015</v>
      </c>
      <c r="O2" s="35">
        <v>7707.36</v>
      </c>
    </row>
    <row r="3" spans="1:16" ht="13.5" thickBot="1" x14ac:dyDescent="0.3">
      <c r="A3" s="36" t="s">
        <v>13</v>
      </c>
      <c r="B3" s="37"/>
      <c r="C3" s="38"/>
      <c r="D3" s="39">
        <f>D2+D5-D11</f>
        <v>63696.28</v>
      </c>
      <c r="E3" s="39">
        <f>E2+E5-E11</f>
        <v>48944.62999999999</v>
      </c>
      <c r="F3" s="39">
        <f>F2+F5-F11</f>
        <v>35583.439999999988</v>
      </c>
      <c r="G3" s="39">
        <f>G2+G5-G11</f>
        <v>28796.959999999992</v>
      </c>
      <c r="H3" s="40">
        <f t="shared" ref="H3:O3" si="1">H5-H11+H2</f>
        <v>29240.479999999996</v>
      </c>
      <c r="I3" s="40">
        <f t="shared" si="1"/>
        <v>28798.409999999996</v>
      </c>
      <c r="J3" s="39">
        <f t="shared" si="1"/>
        <v>17647.539999999997</v>
      </c>
      <c r="K3" s="39">
        <f t="shared" si="1"/>
        <v>16878.269999999997</v>
      </c>
      <c r="L3" s="39">
        <f t="shared" si="1"/>
        <v>12993.989999999998</v>
      </c>
      <c r="M3" s="39">
        <f t="shared" si="1"/>
        <v>7676.7900000000018</v>
      </c>
      <c r="N3" s="39">
        <f t="shared" si="1"/>
        <v>7.2100000000000364</v>
      </c>
      <c r="O3" s="41">
        <f t="shared" si="1"/>
        <v>3124.3600000000015</v>
      </c>
    </row>
    <row r="4" spans="1:16" ht="13.5" thickBot="1" x14ac:dyDescent="0.3">
      <c r="A4" s="42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1:16" ht="13.5" thickBot="1" x14ac:dyDescent="0.3">
      <c r="A5" s="46" t="s">
        <v>14</v>
      </c>
      <c r="B5" s="47"/>
      <c r="C5" s="48">
        <f t="shared" ref="C5:C10" si="2">SUM(D5:O5)</f>
        <v>368504.05000000005</v>
      </c>
      <c r="D5" s="49">
        <f t="shared" ref="D5:L5" si="3">SUM(D6:D10)</f>
        <v>36838.65</v>
      </c>
      <c r="E5" s="49">
        <f t="shared" si="3"/>
        <v>33306.19</v>
      </c>
      <c r="F5" s="49">
        <f t="shared" si="3"/>
        <v>28286.48</v>
      </c>
      <c r="G5" s="49">
        <f t="shared" si="3"/>
        <v>15671.48</v>
      </c>
      <c r="H5" s="49">
        <f t="shared" si="3"/>
        <v>26530.22</v>
      </c>
      <c r="I5" s="49">
        <f t="shared" si="3"/>
        <v>26290.87</v>
      </c>
      <c r="J5" s="49">
        <f t="shared" si="3"/>
        <v>30547.02</v>
      </c>
      <c r="K5" s="49">
        <f t="shared" si="3"/>
        <v>93779.72</v>
      </c>
      <c r="L5" s="49">
        <f t="shared" si="3"/>
        <v>19639.199999999997</v>
      </c>
      <c r="M5" s="49">
        <f t="shared" ref="M5:O5" si="4">SUM(M6:M8)</f>
        <v>38841.58</v>
      </c>
      <c r="N5" s="49">
        <f t="shared" si="4"/>
        <v>10328.279999999999</v>
      </c>
      <c r="O5" s="50">
        <f t="shared" si="4"/>
        <v>8444.36</v>
      </c>
    </row>
    <row r="6" spans="1:16" x14ac:dyDescent="0.25">
      <c r="A6" s="51" t="s">
        <v>15</v>
      </c>
      <c r="B6" s="52"/>
      <c r="C6" s="53">
        <f t="shared" si="2"/>
        <v>202239.52000000002</v>
      </c>
      <c r="D6" s="54">
        <f>19690.65-1500+1648-D8</f>
        <v>17625</v>
      </c>
      <c r="E6" s="54">
        <f>33306.19-E7-E8</f>
        <v>8422.5100000000057</v>
      </c>
      <c r="F6" s="54">
        <f>28286.48-F7-F8</f>
        <v>21375</v>
      </c>
      <c r="G6" s="54">
        <f>15671.48-G8</f>
        <v>12024.34</v>
      </c>
      <c r="H6" s="54">
        <f>26530.22-H8-H9-H7</f>
        <v>14899.34</v>
      </c>
      <c r="I6" s="55">
        <f>26290.87-I8-I9-I7</f>
        <v>18688.21</v>
      </c>
      <c r="J6" s="54">
        <v>22000</v>
      </c>
      <c r="K6" s="54">
        <f>93779.72-K8-K9-K7</f>
        <v>33081.94000000001</v>
      </c>
      <c r="L6" s="54">
        <v>17281.599999999999</v>
      </c>
      <c r="M6" s="54">
        <f>38841.58-2000</f>
        <v>36841.58</v>
      </c>
      <c r="N6" s="54"/>
      <c r="O6" s="56"/>
    </row>
    <row r="7" spans="1:16" ht="25.5" x14ac:dyDescent="0.25">
      <c r="A7" s="51" t="s">
        <v>16</v>
      </c>
      <c r="B7" s="52"/>
      <c r="C7" s="53">
        <f t="shared" si="2"/>
        <v>77904.09</v>
      </c>
      <c r="D7" s="54">
        <f>15500+1500</f>
        <v>17000</v>
      </c>
      <c r="E7" s="54">
        <f>14722.49</f>
        <v>14722.49</v>
      </c>
      <c r="F7" s="54">
        <v>3500</v>
      </c>
      <c r="G7" s="54"/>
      <c r="H7" s="54">
        <v>2000</v>
      </c>
      <c r="I7" s="55">
        <v>500</v>
      </c>
      <c r="J7" s="54">
        <v>500</v>
      </c>
      <c r="K7" s="54">
        <v>27681.599999999999</v>
      </c>
      <c r="L7" s="54">
        <v>2000</v>
      </c>
      <c r="M7" s="54">
        <v>2000</v>
      </c>
      <c r="N7" s="54">
        <v>4000</v>
      </c>
      <c r="O7" s="56">
        <v>4000</v>
      </c>
    </row>
    <row r="8" spans="1:16" x14ac:dyDescent="0.25">
      <c r="A8" s="51" t="s">
        <v>17</v>
      </c>
      <c r="B8" s="52"/>
      <c r="C8" s="53">
        <f t="shared" si="2"/>
        <v>58330.439999999995</v>
      </c>
      <c r="D8" s="54">
        <v>2213.65</v>
      </c>
      <c r="E8" s="54">
        <v>10161.189999999999</v>
      </c>
      <c r="F8" s="54">
        <v>3411.4799999999996</v>
      </c>
      <c r="G8" s="54">
        <v>3647.1400000000003</v>
      </c>
      <c r="H8" s="54">
        <v>4630.88</v>
      </c>
      <c r="I8" s="55">
        <v>2102.6600000000003</v>
      </c>
      <c r="J8" s="54">
        <v>3047.02</v>
      </c>
      <c r="K8" s="54">
        <v>18016.18</v>
      </c>
      <c r="L8" s="54">
        <v>327.59999999999997</v>
      </c>
      <c r="M8" s="54"/>
      <c r="N8" s="54">
        <v>6328.28</v>
      </c>
      <c r="O8" s="56">
        <v>4444.3599999999997</v>
      </c>
    </row>
    <row r="9" spans="1:16" ht="51" x14ac:dyDescent="0.25">
      <c r="A9" s="57" t="s">
        <v>18</v>
      </c>
      <c r="B9" s="58" t="s">
        <v>19</v>
      </c>
      <c r="C9" s="53">
        <f t="shared" si="2"/>
        <v>30000</v>
      </c>
      <c r="D9" s="59"/>
      <c r="E9" s="59"/>
      <c r="F9" s="59"/>
      <c r="G9" s="59"/>
      <c r="H9" s="59">
        <v>5000</v>
      </c>
      <c r="I9" s="60">
        <v>5000</v>
      </c>
      <c r="J9" s="59">
        <v>5000</v>
      </c>
      <c r="K9" s="59">
        <v>15000</v>
      </c>
      <c r="L9" s="59"/>
      <c r="M9" s="59"/>
      <c r="N9" s="59"/>
      <c r="O9" s="61"/>
    </row>
    <row r="10" spans="1:16" ht="13.5" thickBot="1" x14ac:dyDescent="0.3">
      <c r="A10" s="62" t="s">
        <v>20</v>
      </c>
      <c r="B10" s="63"/>
      <c r="C10" s="53">
        <f t="shared" si="2"/>
        <v>30</v>
      </c>
      <c r="D10" s="64"/>
      <c r="E10" s="64"/>
      <c r="F10" s="64"/>
      <c r="G10" s="64"/>
      <c r="H10" s="64"/>
      <c r="I10" s="65"/>
      <c r="J10" s="64"/>
      <c r="K10" s="64"/>
      <c r="L10" s="64">
        <v>30</v>
      </c>
      <c r="M10" s="64"/>
      <c r="N10" s="64"/>
      <c r="O10" s="66"/>
    </row>
    <row r="11" spans="1:16" ht="13.5" thickBot="1" x14ac:dyDescent="0.3">
      <c r="A11" s="46" t="s">
        <v>21</v>
      </c>
      <c r="B11" s="67"/>
      <c r="C11" s="49">
        <f t="shared" ref="C11:J11" si="5">C13+C19+C21+C30+C38+C27+C47+C52+C55</f>
        <v>311165.13</v>
      </c>
      <c r="D11" s="49">
        <f t="shared" si="5"/>
        <v>22087</v>
      </c>
      <c r="E11" s="49">
        <f t="shared" si="5"/>
        <v>19945</v>
      </c>
      <c r="F11" s="49">
        <f t="shared" si="5"/>
        <v>21500</v>
      </c>
      <c r="G11" s="49">
        <f t="shared" si="5"/>
        <v>16115</v>
      </c>
      <c r="H11" s="49">
        <f t="shared" si="5"/>
        <v>26088.15</v>
      </c>
      <c r="I11" s="49">
        <f t="shared" si="5"/>
        <v>15140</v>
      </c>
      <c r="J11" s="49">
        <f t="shared" si="5"/>
        <v>29777.75</v>
      </c>
      <c r="K11" s="49">
        <f>K13+K19+K21+K27+K30+K38+K47+K52</f>
        <v>89895.44</v>
      </c>
      <c r="L11" s="49">
        <f>L13+L19+L21+L30+L38+L27+L47+L52+L55</f>
        <v>14322</v>
      </c>
      <c r="M11" s="49">
        <f>M13+M19+M21+M30+M38+M27+M47+M52+M55</f>
        <v>31172</v>
      </c>
      <c r="N11" s="49">
        <f>N13+N19+N21+N30+N38+N27+N47+N52+N55</f>
        <v>13445.43</v>
      </c>
      <c r="O11" s="50">
        <f>O13+O19+O21+O30+O38+O27+O47+O52+O55</f>
        <v>13027.359999999999</v>
      </c>
    </row>
    <row r="12" spans="1:16" x14ac:dyDescent="0.25">
      <c r="A12" s="30"/>
      <c r="B12" s="31"/>
      <c r="C12" s="68"/>
      <c r="D12" s="69"/>
      <c r="E12" s="69"/>
      <c r="F12" s="69"/>
      <c r="G12" s="69"/>
      <c r="H12" s="69"/>
      <c r="I12" s="70"/>
      <c r="J12" s="69"/>
      <c r="K12" s="69"/>
      <c r="L12" s="69"/>
      <c r="M12" s="69"/>
      <c r="N12" s="69"/>
      <c r="O12" s="71"/>
    </row>
    <row r="13" spans="1:16" x14ac:dyDescent="0.25">
      <c r="A13" s="72" t="s">
        <v>22</v>
      </c>
      <c r="B13" s="73"/>
      <c r="C13" s="74">
        <f>SUM(D13:O13)</f>
        <v>24894.489999999998</v>
      </c>
      <c r="D13" s="75">
        <f t="shared" ref="D13:O13" si="6">SUM(D14:D17)</f>
        <v>0</v>
      </c>
      <c r="E13" s="75">
        <f t="shared" si="6"/>
        <v>0</v>
      </c>
      <c r="F13" s="75">
        <f t="shared" si="6"/>
        <v>0</v>
      </c>
      <c r="G13" s="75">
        <f t="shared" si="6"/>
        <v>0</v>
      </c>
      <c r="H13" s="75">
        <f t="shared" si="6"/>
        <v>0</v>
      </c>
      <c r="I13" s="75">
        <f t="shared" si="6"/>
        <v>0</v>
      </c>
      <c r="J13" s="75">
        <f t="shared" si="6"/>
        <v>0</v>
      </c>
      <c r="K13" s="75">
        <f t="shared" si="6"/>
        <v>2116.85</v>
      </c>
      <c r="L13" s="75">
        <f t="shared" si="6"/>
        <v>5045</v>
      </c>
      <c r="M13" s="75">
        <f t="shared" si="6"/>
        <v>9135</v>
      </c>
      <c r="N13" s="75">
        <f t="shared" si="6"/>
        <v>6090</v>
      </c>
      <c r="O13" s="76">
        <f t="shared" si="6"/>
        <v>2507.64</v>
      </c>
    </row>
    <row r="14" spans="1:16" x14ac:dyDescent="0.25">
      <c r="A14" s="58" t="s">
        <v>547</v>
      </c>
      <c r="B14" s="58" t="s">
        <v>547</v>
      </c>
      <c r="C14" s="77">
        <f>SUM(D14:O14)</f>
        <v>9135</v>
      </c>
      <c r="D14" s="59"/>
      <c r="E14" s="59"/>
      <c r="F14" s="59"/>
      <c r="G14" s="59"/>
      <c r="H14" s="59"/>
      <c r="I14" s="59"/>
      <c r="J14" s="59"/>
      <c r="K14" s="59"/>
      <c r="L14" s="59"/>
      <c r="M14" s="59">
        <v>6090</v>
      </c>
      <c r="N14" s="59">
        <v>3045</v>
      </c>
      <c r="O14" s="61"/>
    </row>
    <row r="15" spans="1:16" x14ac:dyDescent="0.25">
      <c r="A15" s="57" t="s">
        <v>548</v>
      </c>
      <c r="B15" s="58" t="s">
        <v>23</v>
      </c>
      <c r="C15" s="77">
        <f>SUM(D15:O15)</f>
        <v>11642.64</v>
      </c>
      <c r="D15" s="59"/>
      <c r="E15" s="59"/>
      <c r="F15" s="59"/>
      <c r="G15" s="59"/>
      <c r="H15" s="59"/>
      <c r="I15" s="59"/>
      <c r="J15" s="59"/>
      <c r="K15" s="59"/>
      <c r="L15" s="59">
        <v>3045</v>
      </c>
      <c r="M15" s="59">
        <v>3045</v>
      </c>
      <c r="N15" s="59">
        <v>3045</v>
      </c>
      <c r="O15" s="61">
        <v>2507.64</v>
      </c>
      <c r="P15" s="78"/>
    </row>
    <row r="16" spans="1:16" x14ac:dyDescent="0.25">
      <c r="A16" s="57" t="s">
        <v>548</v>
      </c>
      <c r="B16" s="58" t="s">
        <v>24</v>
      </c>
      <c r="C16" s="77">
        <f t="shared" ref="C16:C17" si="7">SUM(D16:O16)</f>
        <v>2000</v>
      </c>
      <c r="D16" s="59"/>
      <c r="E16" s="59"/>
      <c r="F16" s="59"/>
      <c r="G16" s="59"/>
      <c r="H16" s="59"/>
      <c r="I16" s="60"/>
      <c r="J16" s="59"/>
      <c r="K16" s="59"/>
      <c r="L16" s="59">
        <v>2000</v>
      </c>
      <c r="M16" s="59"/>
      <c r="N16" s="59"/>
      <c r="O16" s="61"/>
    </row>
    <row r="17" spans="1:16" x14ac:dyDescent="0.25">
      <c r="A17" s="57" t="s">
        <v>548</v>
      </c>
      <c r="B17" s="58" t="s">
        <v>25</v>
      </c>
      <c r="C17" s="77">
        <f t="shared" si="7"/>
        <v>2116.85</v>
      </c>
      <c r="D17" s="59"/>
      <c r="E17" s="59"/>
      <c r="F17" s="59"/>
      <c r="G17" s="59"/>
      <c r="H17" s="59"/>
      <c r="I17" s="60"/>
      <c r="J17" s="59"/>
      <c r="K17" s="59">
        <v>2116.85</v>
      </c>
      <c r="L17" s="59"/>
      <c r="M17" s="59"/>
      <c r="N17" s="59"/>
      <c r="O17" s="61"/>
    </row>
    <row r="18" spans="1:16" x14ac:dyDescent="0.25">
      <c r="A18" s="57"/>
      <c r="B18" s="58"/>
      <c r="C18" s="77"/>
      <c r="D18" s="59"/>
      <c r="E18" s="59"/>
      <c r="F18" s="59"/>
      <c r="G18" s="59"/>
      <c r="H18" s="59"/>
      <c r="I18" s="60"/>
      <c r="J18" s="59"/>
      <c r="K18" s="59"/>
      <c r="L18" s="59"/>
      <c r="M18" s="59"/>
      <c r="N18" s="59"/>
      <c r="O18" s="61"/>
    </row>
    <row r="19" spans="1:16" x14ac:dyDescent="0.25">
      <c r="A19" s="72" t="s">
        <v>26</v>
      </c>
      <c r="B19" s="79"/>
      <c r="C19" s="74">
        <f>SUM(D19:O19)</f>
        <v>3421</v>
      </c>
      <c r="D19" s="75"/>
      <c r="E19" s="75"/>
      <c r="F19" s="75"/>
      <c r="G19" s="75"/>
      <c r="H19" s="75"/>
      <c r="I19" s="80"/>
      <c r="J19" s="75"/>
      <c r="K19" s="75">
        <v>316</v>
      </c>
      <c r="L19" s="75">
        <v>455</v>
      </c>
      <c r="M19" s="75">
        <v>1365</v>
      </c>
      <c r="N19" s="75">
        <v>910.29</v>
      </c>
      <c r="O19" s="76">
        <v>374.71</v>
      </c>
      <c r="P19" s="78"/>
    </row>
    <row r="20" spans="1:16" x14ac:dyDescent="0.25">
      <c r="A20" s="57"/>
      <c r="B20" s="59"/>
      <c r="C20" s="81"/>
      <c r="D20" s="59"/>
      <c r="E20" s="59"/>
      <c r="F20" s="59"/>
      <c r="G20" s="59"/>
      <c r="H20" s="59"/>
      <c r="I20" s="60"/>
      <c r="J20" s="59"/>
      <c r="K20" s="59"/>
      <c r="L20" s="59"/>
      <c r="M20" s="59"/>
      <c r="N20" s="59"/>
      <c r="O20" s="61"/>
    </row>
    <row r="21" spans="1:16" x14ac:dyDescent="0.25">
      <c r="A21" s="72" t="s">
        <v>27</v>
      </c>
      <c r="B21" s="73"/>
      <c r="C21" s="74">
        <f>SUM(D21:O21)</f>
        <v>12651.67</v>
      </c>
      <c r="D21" s="75">
        <f t="shared" ref="D21:O21" si="8">SUM(D22:D26)</f>
        <v>0</v>
      </c>
      <c r="E21" s="75">
        <f t="shared" si="8"/>
        <v>0</v>
      </c>
      <c r="F21" s="75">
        <f t="shared" si="8"/>
        <v>0</v>
      </c>
      <c r="G21" s="75">
        <f t="shared" si="8"/>
        <v>0</v>
      </c>
      <c r="H21" s="75">
        <f t="shared" si="8"/>
        <v>0</v>
      </c>
      <c r="I21" s="75">
        <f t="shared" si="8"/>
        <v>0</v>
      </c>
      <c r="J21" s="75">
        <f t="shared" si="8"/>
        <v>0</v>
      </c>
      <c r="K21" s="75">
        <f t="shared" si="8"/>
        <v>1815.4599999999998</v>
      </c>
      <c r="L21" s="75">
        <f t="shared" si="8"/>
        <v>2142</v>
      </c>
      <c r="M21" s="75">
        <f t="shared" si="8"/>
        <v>2142</v>
      </c>
      <c r="N21" s="75">
        <f t="shared" si="8"/>
        <v>1952.9999999999998</v>
      </c>
      <c r="O21" s="76">
        <f t="shared" si="8"/>
        <v>4599.21</v>
      </c>
    </row>
    <row r="22" spans="1:16" x14ac:dyDescent="0.25">
      <c r="A22" s="82" t="s">
        <v>28</v>
      </c>
      <c r="B22" s="83"/>
      <c r="C22" s="77">
        <f>SUM(D22:O22)</f>
        <v>9095.9699999999993</v>
      </c>
      <c r="D22" s="84"/>
      <c r="E22" s="84"/>
      <c r="F22" s="84"/>
      <c r="G22" s="84"/>
      <c r="H22" s="84"/>
      <c r="I22" s="84"/>
      <c r="J22" s="84"/>
      <c r="K22" s="84">
        <v>1305.23</v>
      </c>
      <c r="L22" s="84">
        <v>1540</v>
      </c>
      <c r="M22" s="84">
        <v>1540</v>
      </c>
      <c r="N22" s="84">
        <v>1404.12</v>
      </c>
      <c r="O22" s="85">
        <v>3306.62</v>
      </c>
      <c r="P22" s="78"/>
    </row>
    <row r="23" spans="1:16" x14ac:dyDescent="0.25">
      <c r="A23" s="82" t="s">
        <v>29</v>
      </c>
      <c r="B23" s="83"/>
      <c r="C23" s="77">
        <f>SUM(D23:O23)</f>
        <v>2108.62</v>
      </c>
      <c r="D23" s="84"/>
      <c r="E23" s="84"/>
      <c r="F23" s="84"/>
      <c r="G23" s="84"/>
      <c r="H23" s="84"/>
      <c r="I23" s="84"/>
      <c r="J23" s="84"/>
      <c r="K23" s="84">
        <v>302.58</v>
      </c>
      <c r="L23" s="84">
        <v>357</v>
      </c>
      <c r="M23" s="84">
        <v>357</v>
      </c>
      <c r="N23" s="84">
        <v>325.5</v>
      </c>
      <c r="O23" s="85">
        <v>766.54</v>
      </c>
      <c r="P23" s="78"/>
    </row>
    <row r="24" spans="1:16" x14ac:dyDescent="0.25">
      <c r="A24" s="82" t="s">
        <v>30</v>
      </c>
      <c r="B24" s="83"/>
      <c r="C24" s="77">
        <f>SUM(D24:O24)</f>
        <v>1199.01</v>
      </c>
      <c r="D24" s="84"/>
      <c r="E24" s="84"/>
      <c r="F24" s="84"/>
      <c r="G24" s="84"/>
      <c r="H24" s="84"/>
      <c r="I24" s="84"/>
      <c r="J24" s="84"/>
      <c r="K24" s="84">
        <v>172.05</v>
      </c>
      <c r="L24" s="84">
        <v>203</v>
      </c>
      <c r="M24" s="84">
        <v>203</v>
      </c>
      <c r="N24" s="84">
        <v>185.09</v>
      </c>
      <c r="O24" s="85">
        <v>435.87</v>
      </c>
      <c r="P24" s="78"/>
    </row>
    <row r="25" spans="1:16" x14ac:dyDescent="0.25">
      <c r="A25" s="82" t="s">
        <v>31</v>
      </c>
      <c r="B25" s="83"/>
      <c r="C25" s="77">
        <f>SUM(D25:O25)</f>
        <v>248.07</v>
      </c>
      <c r="D25" s="84"/>
      <c r="E25" s="84"/>
      <c r="F25" s="84"/>
      <c r="G25" s="84"/>
      <c r="H25" s="84"/>
      <c r="I25" s="84"/>
      <c r="J25" s="84"/>
      <c r="K25" s="84">
        <v>35.6</v>
      </c>
      <c r="L25" s="84">
        <v>42</v>
      </c>
      <c r="M25" s="84">
        <v>42</v>
      </c>
      <c r="N25" s="84">
        <v>38.29</v>
      </c>
      <c r="O25" s="85">
        <v>90.18</v>
      </c>
      <c r="P25" s="78"/>
    </row>
    <row r="26" spans="1:16" x14ac:dyDescent="0.25">
      <c r="A26" s="57"/>
      <c r="B26" s="58"/>
      <c r="C26" s="81"/>
      <c r="D26" s="59"/>
      <c r="E26" s="59"/>
      <c r="F26" s="59"/>
      <c r="G26" s="59"/>
      <c r="H26" s="59"/>
      <c r="I26" s="60"/>
      <c r="J26" s="59"/>
      <c r="K26" s="59"/>
      <c r="L26" s="59"/>
      <c r="M26" s="59"/>
      <c r="N26" s="59"/>
      <c r="O26" s="61"/>
    </row>
    <row r="27" spans="1:16" x14ac:dyDescent="0.25">
      <c r="A27" s="72" t="s">
        <v>32</v>
      </c>
      <c r="B27" s="79"/>
      <c r="C27" s="74">
        <f>SUM(D27:O27)</f>
        <v>26.8</v>
      </c>
      <c r="D27" s="75">
        <f t="shared" ref="D27:O27" si="9">SUM(D28:D28)</f>
        <v>0</v>
      </c>
      <c r="E27" s="75">
        <f t="shared" si="9"/>
        <v>0</v>
      </c>
      <c r="F27" s="75">
        <f t="shared" si="9"/>
        <v>0</v>
      </c>
      <c r="G27" s="75">
        <f t="shared" si="9"/>
        <v>0</v>
      </c>
      <c r="H27" s="75">
        <f t="shared" si="9"/>
        <v>0</v>
      </c>
      <c r="I27" s="80">
        <f t="shared" si="9"/>
        <v>0</v>
      </c>
      <c r="J27" s="75">
        <f t="shared" si="9"/>
        <v>0</v>
      </c>
      <c r="K27" s="75">
        <f t="shared" si="9"/>
        <v>26.8</v>
      </c>
      <c r="L27" s="75">
        <f t="shared" si="9"/>
        <v>0</v>
      </c>
      <c r="M27" s="75">
        <f t="shared" si="9"/>
        <v>0</v>
      </c>
      <c r="N27" s="75">
        <f t="shared" si="9"/>
        <v>0</v>
      </c>
      <c r="O27" s="76">
        <f t="shared" si="9"/>
        <v>0</v>
      </c>
    </row>
    <row r="28" spans="1:16" x14ac:dyDescent="0.25">
      <c r="A28" s="57" t="s">
        <v>33</v>
      </c>
      <c r="B28" s="58"/>
      <c r="C28" s="86">
        <f>SUM(D28:O28)</f>
        <v>26.8</v>
      </c>
      <c r="D28" s="59"/>
      <c r="E28" s="59"/>
      <c r="F28" s="59"/>
      <c r="G28" s="59"/>
      <c r="H28" s="59"/>
      <c r="I28" s="60"/>
      <c r="J28" s="59"/>
      <c r="K28" s="59">
        <v>26.8</v>
      </c>
      <c r="L28" s="59"/>
      <c r="M28" s="59"/>
      <c r="N28" s="59"/>
      <c r="O28" s="61"/>
      <c r="P28" s="78"/>
    </row>
    <row r="29" spans="1:16" x14ac:dyDescent="0.25">
      <c r="A29" s="57"/>
      <c r="B29" s="58"/>
      <c r="C29" s="81"/>
      <c r="D29" s="59"/>
      <c r="E29" s="59"/>
      <c r="F29" s="59"/>
      <c r="G29" s="59"/>
      <c r="H29" s="59"/>
      <c r="I29" s="60"/>
      <c r="J29" s="59"/>
      <c r="K29" s="59"/>
      <c r="L29" s="59"/>
      <c r="M29" s="59"/>
      <c r="N29" s="59"/>
      <c r="O29" s="61"/>
    </row>
    <row r="30" spans="1:16" x14ac:dyDescent="0.25">
      <c r="A30" s="72" t="s">
        <v>34</v>
      </c>
      <c r="B30" s="79"/>
      <c r="C30" s="74">
        <f t="shared" ref="C30:K30" si="10">SUM(C31:C35)</f>
        <v>33389.08</v>
      </c>
      <c r="D30" s="75">
        <f t="shared" si="10"/>
        <v>12630</v>
      </c>
      <c r="E30" s="75">
        <f t="shared" si="10"/>
        <v>8830</v>
      </c>
      <c r="F30" s="75">
        <f t="shared" si="10"/>
        <v>660</v>
      </c>
      <c r="G30" s="75">
        <f t="shared" si="10"/>
        <v>180</v>
      </c>
      <c r="H30" s="75">
        <f t="shared" si="10"/>
        <v>540</v>
      </c>
      <c r="I30" s="75">
        <f t="shared" si="10"/>
        <v>180</v>
      </c>
      <c r="J30" s="75">
        <f t="shared" si="10"/>
        <v>483.75</v>
      </c>
      <c r="K30" s="75">
        <f t="shared" si="10"/>
        <v>3295.33</v>
      </c>
      <c r="L30" s="75">
        <f>SUM(L31:L36)</f>
        <v>1980</v>
      </c>
      <c r="M30" s="75">
        <f>SUM(M31:M35)</f>
        <v>1530</v>
      </c>
      <c r="N30" s="75">
        <f>SUM(N31:N35)</f>
        <v>270</v>
      </c>
      <c r="O30" s="76">
        <f>SUM(O31:O35)</f>
        <v>4160</v>
      </c>
    </row>
    <row r="31" spans="1:16" x14ac:dyDescent="0.25">
      <c r="A31" s="57" t="s">
        <v>35</v>
      </c>
      <c r="B31" s="58"/>
      <c r="C31" s="77">
        <f t="shared" ref="C31:C36" si="11">SUM(D31:O31)</f>
        <v>2162.83</v>
      </c>
      <c r="D31" s="59"/>
      <c r="E31" s="59"/>
      <c r="F31" s="87"/>
      <c r="G31" s="87"/>
      <c r="H31" s="87"/>
      <c r="I31" s="88"/>
      <c r="J31" s="87"/>
      <c r="K31" s="87">
        <v>2162.83</v>
      </c>
      <c r="L31" s="87"/>
      <c r="M31" s="87"/>
      <c r="N31" s="87"/>
      <c r="O31" s="89"/>
      <c r="P31" s="78"/>
    </row>
    <row r="32" spans="1:16" x14ac:dyDescent="0.25">
      <c r="A32" s="57" t="s">
        <v>543</v>
      </c>
      <c r="B32" s="58"/>
      <c r="C32" s="77">
        <f>SUM(D32:O32)</f>
        <v>17120</v>
      </c>
      <c r="D32" s="59">
        <v>8560</v>
      </c>
      <c r="E32" s="59">
        <v>8560</v>
      </c>
      <c r="F32" s="59"/>
      <c r="G32" s="59"/>
      <c r="H32" s="59"/>
      <c r="I32" s="60"/>
      <c r="J32" s="59"/>
      <c r="K32" s="59"/>
      <c r="L32" s="59"/>
      <c r="M32" s="59"/>
      <c r="N32" s="59"/>
      <c r="O32" s="61"/>
    </row>
    <row r="33" spans="1:16" s="92" customFormat="1" x14ac:dyDescent="0.25">
      <c r="A33" s="90" t="s">
        <v>36</v>
      </c>
      <c r="B33" s="91"/>
      <c r="C33" s="77">
        <f t="shared" si="11"/>
        <v>5516.25</v>
      </c>
      <c r="D33" s="87">
        <v>270</v>
      </c>
      <c r="E33" s="87">
        <v>270</v>
      </c>
      <c r="F33" s="87">
        <f>750-90</f>
        <v>660</v>
      </c>
      <c r="G33" s="87">
        <v>180</v>
      </c>
      <c r="H33" s="87">
        <v>540</v>
      </c>
      <c r="I33" s="88">
        <v>180</v>
      </c>
      <c r="J33" s="87">
        <v>483.75</v>
      </c>
      <c r="K33" s="87">
        <v>1132.5</v>
      </c>
      <c r="L33" s="87">
        <v>630</v>
      </c>
      <c r="M33" s="87">
        <v>540</v>
      </c>
      <c r="N33" s="87">
        <v>270</v>
      </c>
      <c r="O33" s="89">
        <v>360</v>
      </c>
      <c r="P33" s="78"/>
    </row>
    <row r="34" spans="1:16" s="92" customFormat="1" x14ac:dyDescent="0.25">
      <c r="A34" s="90" t="s">
        <v>541</v>
      </c>
      <c r="B34" s="91"/>
      <c r="C34" s="77">
        <f t="shared" si="11"/>
        <v>990</v>
      </c>
      <c r="D34" s="87"/>
      <c r="E34" s="87"/>
      <c r="F34" s="87"/>
      <c r="G34" s="87"/>
      <c r="H34" s="87"/>
      <c r="I34" s="88"/>
      <c r="J34" s="87"/>
      <c r="K34" s="87"/>
      <c r="L34" s="87"/>
      <c r="M34" s="87">
        <v>990</v>
      </c>
      <c r="N34" s="87"/>
      <c r="O34" s="89"/>
    </row>
    <row r="35" spans="1:16" x14ac:dyDescent="0.25">
      <c r="A35" s="57" t="s">
        <v>37</v>
      </c>
      <c r="B35" s="58"/>
      <c r="C35" s="77">
        <f t="shared" si="11"/>
        <v>7600</v>
      </c>
      <c r="D35" s="59">
        <v>3800</v>
      </c>
      <c r="E35" s="59"/>
      <c r="F35" s="59"/>
      <c r="G35" s="59"/>
      <c r="H35" s="59"/>
      <c r="I35" s="60"/>
      <c r="J35" s="59"/>
      <c r="K35" s="59"/>
      <c r="L35" s="59"/>
      <c r="M35" s="59"/>
      <c r="N35" s="59"/>
      <c r="O35" s="61">
        <v>3800</v>
      </c>
    </row>
    <row r="36" spans="1:16" x14ac:dyDescent="0.25">
      <c r="A36" s="57" t="s">
        <v>549</v>
      </c>
      <c r="B36" s="58"/>
      <c r="C36" s="77">
        <f t="shared" si="11"/>
        <v>1350</v>
      </c>
      <c r="D36" s="60"/>
      <c r="E36" s="60"/>
      <c r="F36" s="60"/>
      <c r="G36" s="60"/>
      <c r="H36" s="60"/>
      <c r="I36" s="60"/>
      <c r="J36" s="59"/>
      <c r="K36" s="59"/>
      <c r="L36" s="59">
        <v>1350</v>
      </c>
      <c r="M36" s="59"/>
      <c r="N36" s="59"/>
      <c r="O36" s="61"/>
    </row>
    <row r="37" spans="1:16" x14ac:dyDescent="0.25">
      <c r="A37" s="57"/>
      <c r="B37" s="58"/>
      <c r="C37" s="77"/>
      <c r="D37" s="60"/>
      <c r="E37" s="60"/>
      <c r="F37" s="60"/>
      <c r="G37" s="60"/>
      <c r="H37" s="60"/>
      <c r="I37" s="60"/>
      <c r="J37" s="59"/>
      <c r="K37" s="59"/>
      <c r="L37" s="59"/>
      <c r="M37" s="59"/>
      <c r="N37" s="59"/>
      <c r="O37" s="61"/>
    </row>
    <row r="38" spans="1:16" x14ac:dyDescent="0.25">
      <c r="A38" s="72" t="s">
        <v>38</v>
      </c>
      <c r="B38" s="79"/>
      <c r="C38" s="74">
        <f t="shared" ref="C38:C45" si="12">SUM(D38:O38)</f>
        <v>160469.94</v>
      </c>
      <c r="D38" s="75">
        <f t="shared" ref="D38:O38" si="13">SUM(D39:D46)</f>
        <v>9457</v>
      </c>
      <c r="E38" s="75">
        <f t="shared" si="13"/>
        <v>11115</v>
      </c>
      <c r="F38" s="75">
        <f t="shared" si="13"/>
        <v>20840</v>
      </c>
      <c r="G38" s="75">
        <f t="shared" si="13"/>
        <v>15935</v>
      </c>
      <c r="H38" s="75">
        <f t="shared" si="13"/>
        <v>20938</v>
      </c>
      <c r="I38" s="75">
        <f t="shared" si="13"/>
        <v>14960</v>
      </c>
      <c r="J38" s="75">
        <f t="shared" si="13"/>
        <v>15794</v>
      </c>
      <c r="K38" s="75">
        <f t="shared" si="13"/>
        <v>26123</v>
      </c>
      <c r="L38" s="75">
        <f t="shared" si="13"/>
        <v>2700</v>
      </c>
      <c r="M38" s="75">
        <f t="shared" si="13"/>
        <v>17000</v>
      </c>
      <c r="N38" s="75">
        <f t="shared" si="13"/>
        <v>4222.1400000000003</v>
      </c>
      <c r="O38" s="76">
        <f t="shared" si="13"/>
        <v>1385.8</v>
      </c>
    </row>
    <row r="39" spans="1:16" x14ac:dyDescent="0.25">
      <c r="A39" s="57" t="s">
        <v>39</v>
      </c>
      <c r="B39" s="58"/>
      <c r="C39" s="77">
        <f t="shared" si="12"/>
        <v>20825</v>
      </c>
      <c r="D39" s="59"/>
      <c r="E39" s="59"/>
      <c r="F39" s="59"/>
      <c r="G39" s="59">
        <v>2675</v>
      </c>
      <c r="H39" s="59">
        <f>2675*2</f>
        <v>5350</v>
      </c>
      <c r="I39" s="60">
        <v>6400</v>
      </c>
      <c r="J39" s="59"/>
      <c r="K39" s="59">
        <v>6400</v>
      </c>
      <c r="L39" s="59"/>
      <c r="M39" s="59"/>
      <c r="N39" s="59"/>
      <c r="O39" s="61"/>
      <c r="P39" s="78"/>
    </row>
    <row r="40" spans="1:16" x14ac:dyDescent="0.25">
      <c r="A40" s="57" t="s">
        <v>40</v>
      </c>
      <c r="B40" s="58"/>
      <c r="C40" s="77">
        <f t="shared" si="12"/>
        <v>56150</v>
      </c>
      <c r="D40" s="59">
        <v>5350</v>
      </c>
      <c r="E40" s="59"/>
      <c r="F40" s="59">
        <f>8560*2</f>
        <v>17120</v>
      </c>
      <c r="G40" s="59">
        <v>8560</v>
      </c>
      <c r="H40" s="59">
        <v>8560</v>
      </c>
      <c r="I40" s="60">
        <v>8560</v>
      </c>
      <c r="J40" s="59">
        <v>8000</v>
      </c>
      <c r="K40" s="59"/>
      <c r="L40" s="59"/>
      <c r="M40" s="59"/>
      <c r="N40" s="59"/>
      <c r="O40" s="61"/>
    </row>
    <row r="41" spans="1:16" ht="25.5" x14ac:dyDescent="0.25">
      <c r="A41" s="57" t="s">
        <v>41</v>
      </c>
      <c r="B41" s="58"/>
      <c r="C41" s="77">
        <f t="shared" si="12"/>
        <v>391</v>
      </c>
      <c r="D41" s="59"/>
      <c r="E41" s="59"/>
      <c r="F41" s="59"/>
      <c r="G41" s="59"/>
      <c r="H41" s="59"/>
      <c r="I41" s="60"/>
      <c r="J41" s="59"/>
      <c r="K41" s="59"/>
      <c r="L41" s="59"/>
      <c r="M41" s="59"/>
      <c r="N41" s="59"/>
      <c r="O41" s="61">
        <v>391</v>
      </c>
    </row>
    <row r="42" spans="1:16" ht="25.5" x14ac:dyDescent="0.25">
      <c r="A42" s="57" t="s">
        <v>42</v>
      </c>
      <c r="B42" s="58"/>
      <c r="C42" s="77">
        <f t="shared" si="12"/>
        <v>76065.14</v>
      </c>
      <c r="D42" s="60">
        <v>4107</v>
      </c>
      <c r="E42" s="60">
        <v>11115</v>
      </c>
      <c r="F42" s="60">
        <v>3700</v>
      </c>
      <c r="G42" s="60">
        <v>4700</v>
      </c>
      <c r="H42" s="60">
        <v>7000</v>
      </c>
      <c r="I42" s="60"/>
      <c r="J42" s="59">
        <v>3500</v>
      </c>
      <c r="K42" s="59">
        <v>19721</v>
      </c>
      <c r="L42" s="59">
        <v>1000</v>
      </c>
      <c r="M42" s="59">
        <v>17000</v>
      </c>
      <c r="N42" s="59">
        <v>4222.1400000000003</v>
      </c>
      <c r="O42" s="61"/>
      <c r="P42" s="78"/>
    </row>
    <row r="43" spans="1:16" x14ac:dyDescent="0.25">
      <c r="A43" s="57" t="s">
        <v>43</v>
      </c>
      <c r="B43" s="58"/>
      <c r="C43" s="77">
        <f t="shared" si="12"/>
        <v>2694.8</v>
      </c>
      <c r="D43" s="59"/>
      <c r="E43" s="59"/>
      <c r="F43" s="59"/>
      <c r="G43" s="59"/>
      <c r="H43" s="59"/>
      <c r="I43" s="60"/>
      <c r="J43" s="59"/>
      <c r="K43" s="59"/>
      <c r="L43" s="59">
        <v>1700</v>
      </c>
      <c r="M43" s="59"/>
      <c r="N43" s="59"/>
      <c r="O43" s="61">
        <v>994.8</v>
      </c>
    </row>
    <row r="44" spans="1:16" x14ac:dyDescent="0.25">
      <c r="A44" s="57" t="s">
        <v>44</v>
      </c>
      <c r="B44" s="58"/>
      <c r="C44" s="77">
        <f t="shared" si="12"/>
        <v>4280</v>
      </c>
      <c r="D44" s="59"/>
      <c r="E44" s="59"/>
      <c r="F44" s="59"/>
      <c r="G44" s="59"/>
      <c r="H44" s="59"/>
      <c r="I44" s="60"/>
      <c r="J44" s="59">
        <v>4280</v>
      </c>
      <c r="K44" s="59"/>
      <c r="L44" s="59"/>
      <c r="M44" s="59"/>
      <c r="N44" s="59"/>
      <c r="O44" s="61"/>
    </row>
    <row r="45" spans="1:16" x14ac:dyDescent="0.25">
      <c r="A45" s="57" t="s">
        <v>45</v>
      </c>
      <c r="B45" s="58"/>
      <c r="C45" s="77">
        <f t="shared" si="12"/>
        <v>64</v>
      </c>
      <c r="D45" s="59"/>
      <c r="E45" s="59"/>
      <c r="F45" s="59">
        <v>20</v>
      </c>
      <c r="G45" s="59"/>
      <c r="H45" s="59">
        <v>28</v>
      </c>
      <c r="I45" s="60"/>
      <c r="J45" s="59">
        <v>14</v>
      </c>
      <c r="K45" s="59">
        <v>2</v>
      </c>
      <c r="L45" s="59"/>
      <c r="M45" s="59"/>
      <c r="N45" s="59"/>
      <c r="O45" s="61"/>
    </row>
    <row r="46" spans="1:16" x14ac:dyDescent="0.25">
      <c r="A46" s="93"/>
      <c r="B46" s="94"/>
      <c r="C46" s="77"/>
      <c r="D46" s="95"/>
      <c r="E46" s="95"/>
      <c r="F46" s="95"/>
      <c r="G46" s="95"/>
      <c r="H46" s="95"/>
      <c r="I46" s="96"/>
      <c r="J46" s="95"/>
      <c r="K46" s="95"/>
      <c r="L46" s="95"/>
      <c r="M46" s="95"/>
      <c r="N46" s="95"/>
      <c r="O46" s="97"/>
    </row>
    <row r="47" spans="1:16" x14ac:dyDescent="0.25">
      <c r="A47" s="72" t="s">
        <v>46</v>
      </c>
      <c r="B47" s="79"/>
      <c r="C47" s="74">
        <f t="shared" ref="C47:C56" si="14">SUM(D47:O47)</f>
        <v>68500</v>
      </c>
      <c r="D47" s="80">
        <f t="shared" ref="D47:O47" si="15">SUM(D48:D51)</f>
        <v>0</v>
      </c>
      <c r="E47" s="80">
        <f t="shared" si="15"/>
        <v>0</v>
      </c>
      <c r="F47" s="80">
        <f t="shared" si="15"/>
        <v>0</v>
      </c>
      <c r="G47" s="80">
        <f t="shared" si="15"/>
        <v>0</v>
      </c>
      <c r="H47" s="80">
        <f t="shared" si="15"/>
        <v>0</v>
      </c>
      <c r="I47" s="80">
        <f t="shared" si="15"/>
        <v>0</v>
      </c>
      <c r="J47" s="80">
        <f t="shared" si="15"/>
        <v>13500</v>
      </c>
      <c r="K47" s="80">
        <f t="shared" si="15"/>
        <v>55000</v>
      </c>
      <c r="L47" s="80">
        <f t="shared" si="15"/>
        <v>0</v>
      </c>
      <c r="M47" s="80">
        <f t="shared" si="15"/>
        <v>0</v>
      </c>
      <c r="N47" s="80">
        <f t="shared" si="15"/>
        <v>0</v>
      </c>
      <c r="O47" s="98">
        <f t="shared" si="15"/>
        <v>0</v>
      </c>
    </row>
    <row r="48" spans="1:16" x14ac:dyDescent="0.25">
      <c r="A48" s="57" t="s">
        <v>567</v>
      </c>
      <c r="B48" s="58" t="s">
        <v>47</v>
      </c>
      <c r="C48" s="77">
        <f t="shared" si="14"/>
        <v>50000</v>
      </c>
      <c r="D48" s="59"/>
      <c r="E48" s="59"/>
      <c r="F48" s="59"/>
      <c r="G48" s="59"/>
      <c r="H48" s="59"/>
      <c r="I48" s="60"/>
      <c r="J48" s="59"/>
      <c r="K48" s="59">
        <v>50000</v>
      </c>
      <c r="L48" s="59"/>
      <c r="M48" s="59"/>
      <c r="N48" s="59"/>
      <c r="O48" s="61"/>
      <c r="P48" s="78"/>
    </row>
    <row r="49" spans="1:16" x14ac:dyDescent="0.25">
      <c r="A49" s="57" t="s">
        <v>567</v>
      </c>
      <c r="B49" s="58" t="s">
        <v>48</v>
      </c>
      <c r="C49" s="77">
        <f t="shared" si="14"/>
        <v>12500</v>
      </c>
      <c r="D49" s="59"/>
      <c r="E49" s="59"/>
      <c r="F49" s="59"/>
      <c r="G49" s="59"/>
      <c r="H49" s="59"/>
      <c r="I49" s="60"/>
      <c r="J49" s="59">
        <v>7500</v>
      </c>
      <c r="K49" s="59">
        <v>5000</v>
      </c>
      <c r="L49" s="59"/>
      <c r="M49" s="59"/>
      <c r="N49" s="59"/>
      <c r="O49" s="61"/>
      <c r="P49" s="78"/>
    </row>
    <row r="50" spans="1:16" x14ac:dyDescent="0.25">
      <c r="A50" s="57" t="s">
        <v>566</v>
      </c>
      <c r="B50" s="58" t="s">
        <v>49</v>
      </c>
      <c r="C50" s="77">
        <f t="shared" si="14"/>
        <v>6000</v>
      </c>
      <c r="D50" s="59"/>
      <c r="E50" s="59"/>
      <c r="F50" s="59"/>
      <c r="G50" s="59"/>
      <c r="H50" s="59"/>
      <c r="I50" s="60"/>
      <c r="J50" s="59">
        <v>6000</v>
      </c>
      <c r="K50" s="59"/>
      <c r="L50" s="59"/>
      <c r="M50" s="59"/>
      <c r="N50" s="59"/>
      <c r="O50" s="61"/>
      <c r="P50" s="78"/>
    </row>
    <row r="51" spans="1:16" x14ac:dyDescent="0.25">
      <c r="A51" s="57"/>
      <c r="B51" s="58"/>
      <c r="C51" s="77"/>
      <c r="D51" s="59"/>
      <c r="E51" s="59"/>
      <c r="F51" s="59"/>
      <c r="G51" s="59"/>
      <c r="H51" s="59"/>
      <c r="I51" s="60"/>
      <c r="J51" s="59"/>
      <c r="K51" s="59"/>
      <c r="L51" s="59"/>
      <c r="M51" s="59"/>
      <c r="N51" s="59"/>
      <c r="O51" s="61"/>
    </row>
    <row r="52" spans="1:16" x14ac:dyDescent="0.25">
      <c r="A52" s="72" t="s">
        <v>50</v>
      </c>
      <c r="B52" s="79"/>
      <c r="C52" s="74">
        <f>SUM(D52:O52)</f>
        <v>1202</v>
      </c>
      <c r="D52" s="80">
        <f t="shared" ref="D52:O52" si="16">SUM(D53:D53)</f>
        <v>0</v>
      </c>
      <c r="E52" s="80">
        <f t="shared" si="16"/>
        <v>0</v>
      </c>
      <c r="F52" s="80">
        <f t="shared" si="16"/>
        <v>0</v>
      </c>
      <c r="G52" s="80">
        <f t="shared" si="16"/>
        <v>0</v>
      </c>
      <c r="H52" s="80">
        <f t="shared" si="16"/>
        <v>0</v>
      </c>
      <c r="I52" s="80">
        <f t="shared" si="16"/>
        <v>0</v>
      </c>
      <c r="J52" s="80">
        <f t="shared" si="16"/>
        <v>0</v>
      </c>
      <c r="K52" s="80">
        <f t="shared" si="16"/>
        <v>1202</v>
      </c>
      <c r="L52" s="80">
        <f t="shared" si="16"/>
        <v>0</v>
      </c>
      <c r="M52" s="80">
        <f t="shared" si="16"/>
        <v>0</v>
      </c>
      <c r="N52" s="80">
        <f t="shared" si="16"/>
        <v>0</v>
      </c>
      <c r="O52" s="98">
        <f t="shared" si="16"/>
        <v>0</v>
      </c>
    </row>
    <row r="53" spans="1:16" x14ac:dyDescent="0.25">
      <c r="A53" s="57" t="s">
        <v>51</v>
      </c>
      <c r="B53" s="58"/>
      <c r="C53" s="77">
        <f>SUM(D53:O53)</f>
        <v>1202</v>
      </c>
      <c r="D53" s="59"/>
      <c r="E53" s="59"/>
      <c r="F53" s="59"/>
      <c r="G53" s="59"/>
      <c r="H53" s="59"/>
      <c r="I53" s="60"/>
      <c r="J53" s="59"/>
      <c r="K53" s="59">
        <v>1202</v>
      </c>
      <c r="L53" s="59"/>
      <c r="M53" s="59"/>
      <c r="N53" s="59"/>
      <c r="O53" s="61"/>
      <c r="P53" s="78"/>
    </row>
    <row r="54" spans="1:16" x14ac:dyDescent="0.25">
      <c r="A54" s="93"/>
      <c r="B54" s="94"/>
      <c r="C54" s="99"/>
      <c r="D54" s="95"/>
      <c r="E54" s="95"/>
      <c r="F54" s="95"/>
      <c r="G54" s="95"/>
      <c r="H54" s="95"/>
      <c r="I54" s="96"/>
      <c r="J54" s="95"/>
      <c r="K54" s="95"/>
      <c r="L54" s="95"/>
      <c r="M54" s="95"/>
      <c r="N54" s="95"/>
      <c r="O54" s="97"/>
    </row>
    <row r="55" spans="1:16" ht="25.5" x14ac:dyDescent="0.25">
      <c r="A55" s="72" t="s">
        <v>542</v>
      </c>
      <c r="B55" s="79"/>
      <c r="C55" s="74">
        <f t="shared" ref="C55" si="17">SUM(D55:O55)</f>
        <v>6610.15</v>
      </c>
      <c r="D55" s="80">
        <f>SUM(D56:D60)</f>
        <v>0</v>
      </c>
      <c r="E55" s="80">
        <f t="shared" ref="E55:O55" si="18">SUM(E56:E60)</f>
        <v>0</v>
      </c>
      <c r="F55" s="80">
        <f t="shared" si="18"/>
        <v>0</v>
      </c>
      <c r="G55" s="80">
        <f t="shared" si="18"/>
        <v>0</v>
      </c>
      <c r="H55" s="80">
        <f t="shared" si="18"/>
        <v>4610.1499999999996</v>
      </c>
      <c r="I55" s="80">
        <f t="shared" si="18"/>
        <v>0</v>
      </c>
      <c r="J55" s="80">
        <f t="shared" si="18"/>
        <v>0</v>
      </c>
      <c r="K55" s="80">
        <f t="shared" si="18"/>
        <v>0</v>
      </c>
      <c r="L55" s="80">
        <f t="shared" si="18"/>
        <v>2000</v>
      </c>
      <c r="M55" s="80">
        <f t="shared" si="18"/>
        <v>0</v>
      </c>
      <c r="N55" s="80">
        <f t="shared" si="18"/>
        <v>0</v>
      </c>
      <c r="O55" s="98">
        <f t="shared" si="18"/>
        <v>0</v>
      </c>
    </row>
    <row r="56" spans="1:16" s="103" customFormat="1" ht="13.5" thickBot="1" x14ac:dyDescent="0.3">
      <c r="A56" s="36"/>
      <c r="B56" s="37"/>
      <c r="C56" s="100">
        <f t="shared" si="14"/>
        <v>6610.15</v>
      </c>
      <c r="D56" s="38"/>
      <c r="E56" s="38"/>
      <c r="F56" s="38"/>
      <c r="G56" s="38"/>
      <c r="H56" s="38">
        <v>4610.1499999999996</v>
      </c>
      <c r="I56" s="101"/>
      <c r="J56" s="38"/>
      <c r="K56" s="38"/>
      <c r="L56" s="38">
        <v>2000</v>
      </c>
      <c r="M56" s="38"/>
      <c r="N56" s="38"/>
      <c r="O56" s="102"/>
    </row>
    <row r="58" spans="1:16" ht="15.75" customHeight="1" x14ac:dyDescent="0.25">
      <c r="A58" s="114" t="s">
        <v>544</v>
      </c>
      <c r="B58" s="114"/>
    </row>
    <row r="59" spans="1:16" ht="15.75" customHeight="1" x14ac:dyDescent="0.25">
      <c r="A59" s="114" t="s">
        <v>546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1:16" ht="15" customHeight="1" x14ac:dyDescent="0.25">
      <c r="A60" s="114" t="s">
        <v>545</v>
      </c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6" x14ac:dyDescent="0.25">
      <c r="F61" s="78"/>
    </row>
  </sheetData>
  <mergeCells count="3">
    <mergeCell ref="A59:O59"/>
    <mergeCell ref="A58:B58"/>
    <mergeCell ref="A60:J6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V308"/>
  <sheetViews>
    <sheetView workbookViewId="0">
      <pane xSplit="7" ySplit="10" topLeftCell="H275" activePane="bottomRight" state="frozen"/>
      <selection pane="topRight" activeCell="H1" sqref="H1"/>
      <selection pane="bottomLeft" activeCell="A11" sqref="A11"/>
      <selection pane="bottomRight" activeCell="G297" sqref="G297"/>
    </sheetView>
  </sheetViews>
  <sheetFormatPr defaultRowHeight="15" x14ac:dyDescent="0.25"/>
  <cols>
    <col min="6" max="6" width="10.42578125" customWidth="1"/>
    <col min="7" max="7" width="17.5703125" style="22" customWidth="1"/>
    <col min="8" max="8" width="47.140625" style="23" customWidth="1"/>
    <col min="9" max="9" width="33.85546875" customWidth="1"/>
    <col min="10" max="11" width="23.5703125" customWidth="1"/>
    <col min="15" max="15" width="15.28515625" customWidth="1"/>
  </cols>
  <sheetData>
    <row r="1" spans="1:17" x14ac:dyDescent="0.25">
      <c r="A1" s="1"/>
      <c r="B1" s="1"/>
      <c r="C1" s="1" t="s">
        <v>52</v>
      </c>
      <c r="D1" s="1" t="s">
        <v>53</v>
      </c>
      <c r="E1" s="1" t="s">
        <v>54</v>
      </c>
      <c r="F1" s="1" t="s">
        <v>55</v>
      </c>
      <c r="G1" s="2" t="s">
        <v>56</v>
      </c>
      <c r="H1" s="3" t="s">
        <v>57</v>
      </c>
      <c r="I1" s="1" t="s">
        <v>58</v>
      </c>
      <c r="J1" s="1" t="s">
        <v>59</v>
      </c>
      <c r="K1" s="1"/>
      <c r="L1" s="1" t="s">
        <v>60</v>
      </c>
      <c r="M1" s="1" t="s">
        <v>61</v>
      </c>
      <c r="N1" s="1" t="s">
        <v>62</v>
      </c>
      <c r="O1" s="1" t="s">
        <v>63</v>
      </c>
    </row>
    <row r="2" spans="1:17" x14ac:dyDescent="0.25">
      <c r="A2" s="4"/>
      <c r="B2" s="4"/>
      <c r="C2" s="4"/>
      <c r="D2" s="4"/>
      <c r="E2" s="5"/>
      <c r="F2" s="4"/>
      <c r="G2" s="6">
        <v>7707.36</v>
      </c>
      <c r="H2" s="4"/>
      <c r="I2" s="4"/>
      <c r="J2" s="4"/>
      <c r="K2" s="4"/>
      <c r="L2" s="7"/>
      <c r="M2" s="4"/>
      <c r="N2" s="4"/>
      <c r="O2" s="4"/>
    </row>
    <row r="3" spans="1:17" hidden="1" x14ac:dyDescent="0.25">
      <c r="A3" s="4"/>
      <c r="B3" s="4" t="s">
        <v>64</v>
      </c>
      <c r="C3" s="4" t="s">
        <v>65</v>
      </c>
      <c r="D3" s="8" t="s">
        <v>66</v>
      </c>
      <c r="E3" s="8"/>
      <c r="F3" s="9">
        <v>203</v>
      </c>
      <c r="G3" s="10">
        <f>E3-F3+G2</f>
        <v>7504.36</v>
      </c>
      <c r="H3" s="8" t="s">
        <v>67</v>
      </c>
      <c r="I3" s="8" t="s">
        <v>68</v>
      </c>
      <c r="J3" s="8" t="s">
        <v>69</v>
      </c>
      <c r="K3" s="11">
        <v>38</v>
      </c>
      <c r="L3" s="8" t="s">
        <v>66</v>
      </c>
      <c r="M3" s="8" t="s">
        <v>70</v>
      </c>
      <c r="N3" s="8" t="s">
        <v>71</v>
      </c>
      <c r="O3" s="12"/>
      <c r="P3" s="12"/>
      <c r="Q3" s="12"/>
    </row>
    <row r="4" spans="1:17" hidden="1" x14ac:dyDescent="0.25">
      <c r="A4" s="4"/>
      <c r="B4" s="4" t="s">
        <v>64</v>
      </c>
      <c r="C4" s="4" t="s">
        <v>65</v>
      </c>
      <c r="D4" s="8" t="s">
        <v>66</v>
      </c>
      <c r="E4" s="8"/>
      <c r="F4" s="9">
        <v>357</v>
      </c>
      <c r="G4" s="10">
        <f t="shared" ref="G4:G67" si="0">E4-F4+G3</f>
        <v>7147.36</v>
      </c>
      <c r="H4" s="8" t="s">
        <v>72</v>
      </c>
      <c r="I4" s="8" t="s">
        <v>68</v>
      </c>
      <c r="J4" s="8" t="s">
        <v>69</v>
      </c>
      <c r="K4" s="11">
        <v>39</v>
      </c>
      <c r="L4" s="8" t="s">
        <v>66</v>
      </c>
      <c r="M4" s="8" t="s">
        <v>70</v>
      </c>
      <c r="N4" s="8" t="s">
        <v>71</v>
      </c>
      <c r="O4" s="12"/>
      <c r="P4" s="12"/>
      <c r="Q4" s="12"/>
    </row>
    <row r="5" spans="1:17" hidden="1" x14ac:dyDescent="0.25">
      <c r="A5" s="4"/>
      <c r="B5" s="4" t="s">
        <v>64</v>
      </c>
      <c r="C5" s="4" t="s">
        <v>65</v>
      </c>
      <c r="D5" s="8" t="s">
        <v>66</v>
      </c>
      <c r="E5" s="8"/>
      <c r="F5" s="9">
        <v>42</v>
      </c>
      <c r="G5" s="10">
        <f t="shared" si="0"/>
        <v>7105.36</v>
      </c>
      <c r="H5" s="8" t="s">
        <v>73</v>
      </c>
      <c r="I5" s="8" t="s">
        <v>74</v>
      </c>
      <c r="J5" s="8" t="s">
        <v>69</v>
      </c>
      <c r="K5" s="11">
        <v>40</v>
      </c>
      <c r="L5" s="8" t="s">
        <v>66</v>
      </c>
      <c r="M5" s="8" t="s">
        <v>70</v>
      </c>
      <c r="N5" s="8" t="s">
        <v>71</v>
      </c>
      <c r="O5" s="12"/>
      <c r="P5" s="12"/>
      <c r="Q5" s="12"/>
    </row>
    <row r="6" spans="1:17" hidden="1" x14ac:dyDescent="0.25">
      <c r="A6" s="4"/>
      <c r="B6" s="4" t="s">
        <v>64</v>
      </c>
      <c r="C6" s="4" t="s">
        <v>65</v>
      </c>
      <c r="D6" s="8" t="s">
        <v>66</v>
      </c>
      <c r="E6" s="8"/>
      <c r="F6" s="13">
        <v>1540</v>
      </c>
      <c r="G6" s="10">
        <f t="shared" si="0"/>
        <v>5565.36</v>
      </c>
      <c r="H6" s="8" t="s">
        <v>75</v>
      </c>
      <c r="I6" s="8" t="s">
        <v>68</v>
      </c>
      <c r="J6" s="8" t="s">
        <v>69</v>
      </c>
      <c r="K6" s="11">
        <v>41</v>
      </c>
      <c r="L6" s="8" t="s">
        <v>66</v>
      </c>
      <c r="M6" s="8" t="s">
        <v>70</v>
      </c>
      <c r="N6" s="8" t="s">
        <v>71</v>
      </c>
      <c r="O6" s="12"/>
      <c r="P6" s="12"/>
      <c r="Q6" s="12"/>
    </row>
    <row r="7" spans="1:17" hidden="1" x14ac:dyDescent="0.25">
      <c r="A7" s="4"/>
      <c r="B7" s="4" t="s">
        <v>64</v>
      </c>
      <c r="C7" s="4" t="s">
        <v>65</v>
      </c>
      <c r="D7" s="8" t="s">
        <v>76</v>
      </c>
      <c r="E7" s="8"/>
      <c r="F7" s="13">
        <v>1766.62</v>
      </c>
      <c r="G7" s="10">
        <f t="shared" si="0"/>
        <v>3798.74</v>
      </c>
      <c r="H7" s="8" t="s">
        <v>75</v>
      </c>
      <c r="I7" s="8" t="s">
        <v>68</v>
      </c>
      <c r="J7" s="8" t="s">
        <v>69</v>
      </c>
      <c r="K7" s="11">
        <v>42</v>
      </c>
      <c r="L7" s="8" t="s">
        <v>76</v>
      </c>
      <c r="M7" s="8" t="s">
        <v>70</v>
      </c>
      <c r="N7" s="8" t="s">
        <v>71</v>
      </c>
      <c r="O7" s="12"/>
      <c r="P7" s="12"/>
      <c r="Q7" s="12"/>
    </row>
    <row r="8" spans="1:17" hidden="1" x14ac:dyDescent="0.25">
      <c r="A8" s="4"/>
      <c r="B8" s="4" t="s">
        <v>64</v>
      </c>
      <c r="C8" s="4" t="s">
        <v>65</v>
      </c>
      <c r="D8" s="8" t="s">
        <v>76</v>
      </c>
      <c r="E8" s="8"/>
      <c r="F8" s="9">
        <v>409.54</v>
      </c>
      <c r="G8" s="10">
        <f t="shared" si="0"/>
        <v>3389.2</v>
      </c>
      <c r="H8" s="8" t="s">
        <v>72</v>
      </c>
      <c r="I8" s="8" t="s">
        <v>68</v>
      </c>
      <c r="J8" s="8" t="s">
        <v>69</v>
      </c>
      <c r="K8" s="11">
        <v>44</v>
      </c>
      <c r="L8" s="8" t="s">
        <v>76</v>
      </c>
      <c r="M8" s="8" t="s">
        <v>70</v>
      </c>
      <c r="N8" s="8" t="s">
        <v>71</v>
      </c>
      <c r="O8" s="12"/>
      <c r="P8" s="12"/>
      <c r="Q8" s="12"/>
    </row>
    <row r="9" spans="1:17" hidden="1" x14ac:dyDescent="0.25">
      <c r="A9" s="4"/>
      <c r="B9" s="4" t="s">
        <v>64</v>
      </c>
      <c r="C9" s="4" t="s">
        <v>65</v>
      </c>
      <c r="D9" s="8" t="s">
        <v>76</v>
      </c>
      <c r="E9" s="8"/>
      <c r="F9" s="9">
        <v>232.87</v>
      </c>
      <c r="G9" s="10">
        <f t="shared" si="0"/>
        <v>3156.33</v>
      </c>
      <c r="H9" s="8" t="s">
        <v>67</v>
      </c>
      <c r="I9" s="8" t="s">
        <v>68</v>
      </c>
      <c r="J9" s="8" t="s">
        <v>69</v>
      </c>
      <c r="K9" s="11">
        <v>45</v>
      </c>
      <c r="L9" s="8" t="s">
        <v>76</v>
      </c>
      <c r="M9" s="8" t="s">
        <v>70</v>
      </c>
      <c r="N9" s="8" t="s">
        <v>71</v>
      </c>
      <c r="O9" s="12"/>
      <c r="P9" s="12"/>
      <c r="Q9" s="12"/>
    </row>
    <row r="10" spans="1:17" hidden="1" x14ac:dyDescent="0.25">
      <c r="A10" s="4"/>
      <c r="B10" s="4" t="s">
        <v>64</v>
      </c>
      <c r="C10" s="4" t="s">
        <v>65</v>
      </c>
      <c r="D10" s="8" t="s">
        <v>76</v>
      </c>
      <c r="E10" s="8"/>
      <c r="F10" s="9">
        <v>48.18</v>
      </c>
      <c r="G10" s="10">
        <f t="shared" si="0"/>
        <v>3108.15</v>
      </c>
      <c r="H10" s="8" t="s">
        <v>73</v>
      </c>
      <c r="I10" s="8" t="s">
        <v>74</v>
      </c>
      <c r="J10" s="8" t="s">
        <v>69</v>
      </c>
      <c r="K10" s="11">
        <v>43</v>
      </c>
      <c r="L10" s="8" t="s">
        <v>76</v>
      </c>
      <c r="M10" s="8" t="s">
        <v>70</v>
      </c>
      <c r="N10" s="8" t="s">
        <v>71</v>
      </c>
      <c r="O10" s="12"/>
      <c r="P10" s="12"/>
      <c r="Q10" s="12"/>
    </row>
    <row r="11" spans="1:17" hidden="1" x14ac:dyDescent="0.25">
      <c r="A11" s="4"/>
      <c r="B11" s="4" t="s">
        <v>64</v>
      </c>
      <c r="C11" s="4" t="s">
        <v>65</v>
      </c>
      <c r="D11" s="8" t="s">
        <v>77</v>
      </c>
      <c r="E11" s="8"/>
      <c r="F11" s="9">
        <v>994.8</v>
      </c>
      <c r="G11" s="10">
        <f t="shared" si="0"/>
        <v>2113.3500000000004</v>
      </c>
      <c r="H11" s="8" t="s">
        <v>78</v>
      </c>
      <c r="I11" s="8" t="s">
        <v>79</v>
      </c>
      <c r="J11" s="8" t="s">
        <v>80</v>
      </c>
      <c r="K11" s="11">
        <v>46</v>
      </c>
      <c r="L11" s="8" t="s">
        <v>77</v>
      </c>
      <c r="M11" s="8" t="s">
        <v>70</v>
      </c>
      <c r="N11" s="8" t="s">
        <v>71</v>
      </c>
      <c r="O11" s="12"/>
      <c r="P11" s="12"/>
      <c r="Q11" s="12"/>
    </row>
    <row r="12" spans="1:17" hidden="1" x14ac:dyDescent="0.25">
      <c r="A12" s="4"/>
      <c r="B12" s="4" t="s">
        <v>64</v>
      </c>
      <c r="C12" s="4" t="s">
        <v>65</v>
      </c>
      <c r="D12" s="8" t="s">
        <v>77</v>
      </c>
      <c r="E12" s="8"/>
      <c r="F12" s="9">
        <v>90</v>
      </c>
      <c r="G12" s="10">
        <f t="shared" si="0"/>
        <v>2023.3500000000004</v>
      </c>
      <c r="H12" s="8" t="s">
        <v>81</v>
      </c>
      <c r="I12" s="8" t="s">
        <v>82</v>
      </c>
      <c r="J12" s="8" t="s">
        <v>83</v>
      </c>
      <c r="K12" s="11">
        <v>447231</v>
      </c>
      <c r="L12" s="8" t="s">
        <v>77</v>
      </c>
      <c r="M12" s="8" t="s">
        <v>70</v>
      </c>
      <c r="N12" s="8" t="s">
        <v>71</v>
      </c>
      <c r="O12" s="12"/>
      <c r="P12" s="12"/>
      <c r="Q12" s="12"/>
    </row>
    <row r="13" spans="1:17" x14ac:dyDescent="0.25">
      <c r="A13" s="4"/>
      <c r="B13" s="4" t="s">
        <v>64</v>
      </c>
      <c r="C13" s="4" t="s">
        <v>65</v>
      </c>
      <c r="D13" s="8" t="s">
        <v>84</v>
      </c>
      <c r="E13" s="13">
        <v>2000</v>
      </c>
      <c r="F13" s="8"/>
      <c r="G13" s="10">
        <f t="shared" si="0"/>
        <v>4023.3500000000004</v>
      </c>
      <c r="H13" s="8" t="s">
        <v>85</v>
      </c>
      <c r="I13" s="8" t="s">
        <v>86</v>
      </c>
      <c r="J13" s="8" t="s">
        <v>87</v>
      </c>
      <c r="K13" s="11">
        <v>500684</v>
      </c>
      <c r="L13" s="8" t="s">
        <v>84</v>
      </c>
      <c r="M13" s="8" t="s">
        <v>70</v>
      </c>
      <c r="N13" s="8" t="s">
        <v>71</v>
      </c>
      <c r="O13" s="12"/>
      <c r="P13" s="12"/>
      <c r="Q13" s="12"/>
    </row>
    <row r="14" spans="1:17" x14ac:dyDescent="0.25">
      <c r="A14" s="4"/>
      <c r="B14" s="4" t="s">
        <v>64</v>
      </c>
      <c r="C14" s="4" t="s">
        <v>65</v>
      </c>
      <c r="D14" s="8" t="s">
        <v>84</v>
      </c>
      <c r="E14" s="13">
        <v>2000</v>
      </c>
      <c r="F14" s="8"/>
      <c r="G14" s="10">
        <f t="shared" si="0"/>
        <v>6023.35</v>
      </c>
      <c r="H14" s="8" t="s">
        <v>88</v>
      </c>
      <c r="I14" s="8" t="s">
        <v>86</v>
      </c>
      <c r="J14" s="8" t="s">
        <v>87</v>
      </c>
      <c r="K14" s="11">
        <v>505901</v>
      </c>
      <c r="L14" s="8" t="s">
        <v>84</v>
      </c>
      <c r="M14" s="8" t="s">
        <v>70</v>
      </c>
      <c r="N14" s="8" t="s">
        <v>71</v>
      </c>
      <c r="O14" s="12"/>
      <c r="P14" s="12"/>
      <c r="Q14" s="12"/>
    </row>
    <row r="15" spans="1:17" hidden="1" x14ac:dyDescent="0.25">
      <c r="A15" s="4"/>
      <c r="B15" s="4" t="s">
        <v>64</v>
      </c>
      <c r="C15" s="4" t="s">
        <v>65</v>
      </c>
      <c r="D15" s="8" t="s">
        <v>84</v>
      </c>
      <c r="E15" s="8"/>
      <c r="F15" s="13">
        <v>3800</v>
      </c>
      <c r="G15" s="10">
        <f t="shared" si="0"/>
        <v>2223.3500000000004</v>
      </c>
      <c r="H15" s="8" t="s">
        <v>89</v>
      </c>
      <c r="I15" s="8" t="s">
        <v>90</v>
      </c>
      <c r="J15" s="8" t="s">
        <v>91</v>
      </c>
      <c r="K15" s="11">
        <v>47</v>
      </c>
      <c r="L15" s="8" t="s">
        <v>84</v>
      </c>
      <c r="M15" s="8" t="s">
        <v>70</v>
      </c>
      <c r="N15" s="8" t="s">
        <v>71</v>
      </c>
      <c r="O15" s="12"/>
      <c r="P15" s="12"/>
      <c r="Q15" s="12"/>
    </row>
    <row r="16" spans="1:17" hidden="1" x14ac:dyDescent="0.25">
      <c r="A16" s="4"/>
      <c r="B16" s="4" t="s">
        <v>64</v>
      </c>
      <c r="C16" s="4" t="s">
        <v>65</v>
      </c>
      <c r="D16" s="8" t="s">
        <v>84</v>
      </c>
      <c r="E16" s="8"/>
      <c r="F16" s="9">
        <v>90</v>
      </c>
      <c r="G16" s="10">
        <f t="shared" si="0"/>
        <v>2133.3500000000004</v>
      </c>
      <c r="H16" s="8" t="s">
        <v>92</v>
      </c>
      <c r="I16" s="8" t="s">
        <v>82</v>
      </c>
      <c r="J16" s="8" t="s">
        <v>83</v>
      </c>
      <c r="K16" s="11">
        <v>169702</v>
      </c>
      <c r="L16" s="8" t="s">
        <v>84</v>
      </c>
      <c r="M16" s="8" t="s">
        <v>70</v>
      </c>
      <c r="N16" s="8" t="s">
        <v>71</v>
      </c>
      <c r="O16" s="12"/>
      <c r="P16" s="12"/>
      <c r="Q16" s="12"/>
    </row>
    <row r="17" spans="1:17" x14ac:dyDescent="0.25">
      <c r="A17" s="4"/>
      <c r="B17" s="4" t="s">
        <v>64</v>
      </c>
      <c r="C17" s="4" t="s">
        <v>65</v>
      </c>
      <c r="D17" s="8" t="s">
        <v>93</v>
      </c>
      <c r="E17" s="13">
        <v>4444.3599999999997</v>
      </c>
      <c r="F17" s="8"/>
      <c r="G17" s="10">
        <f t="shared" si="0"/>
        <v>6577.71</v>
      </c>
      <c r="H17" s="8" t="s">
        <v>94</v>
      </c>
      <c r="I17" s="8" t="s">
        <v>95</v>
      </c>
      <c r="J17" s="8" t="s">
        <v>96</v>
      </c>
      <c r="K17" s="11">
        <v>4625</v>
      </c>
      <c r="L17" s="8" t="s">
        <v>93</v>
      </c>
      <c r="M17" s="8" t="s">
        <v>70</v>
      </c>
      <c r="N17" s="8" t="s">
        <v>71</v>
      </c>
      <c r="O17" s="12"/>
      <c r="P17" s="12"/>
      <c r="Q17" s="12"/>
    </row>
    <row r="18" spans="1:17" hidden="1" x14ac:dyDescent="0.25">
      <c r="A18" s="4"/>
      <c r="B18" s="4" t="s">
        <v>64</v>
      </c>
      <c r="C18" s="4" t="s">
        <v>65</v>
      </c>
      <c r="D18" s="8" t="s">
        <v>93</v>
      </c>
      <c r="E18" s="8"/>
      <c r="F18" s="9">
        <v>391</v>
      </c>
      <c r="G18" s="10">
        <f t="shared" si="0"/>
        <v>6186.71</v>
      </c>
      <c r="H18" s="8" t="s">
        <v>97</v>
      </c>
      <c r="I18" s="8" t="s">
        <v>79</v>
      </c>
      <c r="J18" s="8" t="s">
        <v>80</v>
      </c>
      <c r="K18" s="11">
        <v>48</v>
      </c>
      <c r="L18" s="8" t="s">
        <v>93</v>
      </c>
      <c r="M18" s="8" t="s">
        <v>70</v>
      </c>
      <c r="N18" s="8" t="s">
        <v>71</v>
      </c>
      <c r="O18" s="12"/>
      <c r="P18" s="12"/>
      <c r="Q18" s="12"/>
    </row>
    <row r="19" spans="1:17" hidden="1" x14ac:dyDescent="0.25">
      <c r="A19" s="4"/>
      <c r="B19" s="4" t="s">
        <v>64</v>
      </c>
      <c r="C19" s="4" t="s">
        <v>65</v>
      </c>
      <c r="D19" s="8" t="s">
        <v>93</v>
      </c>
      <c r="E19" s="8"/>
      <c r="F19" s="9">
        <v>90</v>
      </c>
      <c r="G19" s="10">
        <f t="shared" si="0"/>
        <v>6096.71</v>
      </c>
      <c r="H19" s="8" t="s">
        <v>98</v>
      </c>
      <c r="I19" s="8" t="s">
        <v>82</v>
      </c>
      <c r="J19" s="8" t="s">
        <v>83</v>
      </c>
      <c r="K19" s="11">
        <v>433678</v>
      </c>
      <c r="L19" s="8" t="s">
        <v>93</v>
      </c>
      <c r="M19" s="8" t="s">
        <v>70</v>
      </c>
      <c r="N19" s="8" t="s">
        <v>71</v>
      </c>
      <c r="O19" s="12"/>
      <c r="P19" s="12"/>
      <c r="Q19" s="12"/>
    </row>
    <row r="20" spans="1:17" hidden="1" x14ac:dyDescent="0.25">
      <c r="A20" s="4"/>
      <c r="B20" s="4" t="s">
        <v>64</v>
      </c>
      <c r="C20" s="4" t="s">
        <v>65</v>
      </c>
      <c r="D20" s="8" t="s">
        <v>99</v>
      </c>
      <c r="E20" s="8"/>
      <c r="F20" s="13">
        <v>2507.64</v>
      </c>
      <c r="G20" s="10">
        <f t="shared" si="0"/>
        <v>3589.07</v>
      </c>
      <c r="H20" s="8" t="s">
        <v>100</v>
      </c>
      <c r="I20" s="8" t="s">
        <v>101</v>
      </c>
      <c r="J20" s="8" t="s">
        <v>102</v>
      </c>
      <c r="K20" s="11">
        <v>49</v>
      </c>
      <c r="L20" s="8" t="s">
        <v>99</v>
      </c>
      <c r="M20" s="8" t="s">
        <v>70</v>
      </c>
      <c r="N20" s="8" t="s">
        <v>71</v>
      </c>
      <c r="O20" s="12"/>
      <c r="P20" s="12"/>
      <c r="Q20" s="12"/>
    </row>
    <row r="21" spans="1:17" hidden="1" x14ac:dyDescent="0.25">
      <c r="A21" s="4"/>
      <c r="B21" s="4" t="s">
        <v>64</v>
      </c>
      <c r="C21" s="4" t="s">
        <v>65</v>
      </c>
      <c r="D21" s="8" t="s">
        <v>99</v>
      </c>
      <c r="E21" s="8"/>
      <c r="F21" s="9">
        <v>90</v>
      </c>
      <c r="G21" s="10">
        <f t="shared" si="0"/>
        <v>3499.07</v>
      </c>
      <c r="H21" s="8" t="s">
        <v>103</v>
      </c>
      <c r="I21" s="8" t="s">
        <v>82</v>
      </c>
      <c r="J21" s="8" t="s">
        <v>83</v>
      </c>
      <c r="K21" s="11">
        <v>200197</v>
      </c>
      <c r="L21" s="8" t="s">
        <v>99</v>
      </c>
      <c r="M21" s="8" t="s">
        <v>70</v>
      </c>
      <c r="N21" s="8" t="s">
        <v>71</v>
      </c>
      <c r="O21" s="12"/>
      <c r="P21" s="12"/>
      <c r="Q21" s="12"/>
    </row>
    <row r="22" spans="1:17" hidden="1" x14ac:dyDescent="0.25">
      <c r="A22" s="4"/>
      <c r="B22" s="4" t="s">
        <v>64</v>
      </c>
      <c r="C22" s="4" t="s">
        <v>65</v>
      </c>
      <c r="D22" s="8" t="s">
        <v>99</v>
      </c>
      <c r="E22" s="8"/>
      <c r="F22" s="9">
        <v>374.71</v>
      </c>
      <c r="G22" s="10">
        <f t="shared" si="0"/>
        <v>3124.36</v>
      </c>
      <c r="H22" s="8" t="s">
        <v>104</v>
      </c>
      <c r="I22" s="8" t="s">
        <v>68</v>
      </c>
      <c r="J22" s="8" t="s">
        <v>69</v>
      </c>
      <c r="K22" s="11">
        <v>50</v>
      </c>
      <c r="L22" s="8" t="s">
        <v>99</v>
      </c>
      <c r="M22" s="8" t="s">
        <v>70</v>
      </c>
      <c r="N22" s="8" t="s">
        <v>71</v>
      </c>
      <c r="O22" s="12"/>
      <c r="P22" s="12"/>
      <c r="Q22" s="12"/>
    </row>
    <row r="23" spans="1:17" x14ac:dyDescent="0.25">
      <c r="A23" s="4"/>
      <c r="B23" s="4" t="s">
        <v>64</v>
      </c>
      <c r="C23" s="4" t="s">
        <v>105</v>
      </c>
      <c r="D23" s="8" t="s">
        <v>106</v>
      </c>
      <c r="E23" s="13">
        <v>2000</v>
      </c>
      <c r="F23" s="8"/>
      <c r="G23" s="10">
        <f t="shared" si="0"/>
        <v>5124.3600000000006</v>
      </c>
      <c r="H23" s="8" t="s">
        <v>107</v>
      </c>
      <c r="I23" s="8" t="s">
        <v>108</v>
      </c>
      <c r="J23" s="8" t="s">
        <v>87</v>
      </c>
      <c r="K23" s="11">
        <v>176438</v>
      </c>
      <c r="L23" s="8" t="s">
        <v>106</v>
      </c>
      <c r="M23" s="8" t="s">
        <v>70</v>
      </c>
      <c r="N23" s="8" t="s">
        <v>71</v>
      </c>
      <c r="O23" s="12"/>
      <c r="P23" s="12"/>
      <c r="Q23" s="12"/>
    </row>
    <row r="24" spans="1:17" x14ac:dyDescent="0.25">
      <c r="A24" s="4"/>
      <c r="B24" s="4" t="s">
        <v>64</v>
      </c>
      <c r="C24" s="4" t="s">
        <v>105</v>
      </c>
      <c r="D24" s="8" t="s">
        <v>109</v>
      </c>
      <c r="E24" s="13">
        <v>2000</v>
      </c>
      <c r="F24" s="8"/>
      <c r="G24" s="10">
        <f t="shared" si="0"/>
        <v>7124.3600000000006</v>
      </c>
      <c r="H24" s="8" t="s">
        <v>110</v>
      </c>
      <c r="I24" s="8" t="s">
        <v>111</v>
      </c>
      <c r="J24" s="8" t="s">
        <v>87</v>
      </c>
      <c r="K24" s="11">
        <v>332586</v>
      </c>
      <c r="L24" s="8" t="s">
        <v>109</v>
      </c>
      <c r="M24" s="8" t="s">
        <v>70</v>
      </c>
      <c r="N24" s="8" t="s">
        <v>71</v>
      </c>
      <c r="O24" s="12"/>
      <c r="P24" s="12"/>
      <c r="Q24" s="12"/>
    </row>
    <row r="25" spans="1:17" x14ac:dyDescent="0.25">
      <c r="A25" s="4"/>
      <c r="B25" s="4" t="s">
        <v>64</v>
      </c>
      <c r="C25" s="4" t="s">
        <v>105</v>
      </c>
      <c r="D25" s="8" t="s">
        <v>112</v>
      </c>
      <c r="E25" s="13">
        <v>6328.28</v>
      </c>
      <c r="F25" s="8"/>
      <c r="G25" s="10">
        <f t="shared" si="0"/>
        <v>13452.64</v>
      </c>
      <c r="H25" s="8" t="s">
        <v>113</v>
      </c>
      <c r="I25" s="8" t="s">
        <v>114</v>
      </c>
      <c r="J25" s="8" t="s">
        <v>96</v>
      </c>
      <c r="K25" s="11">
        <v>7690</v>
      </c>
      <c r="L25" s="8" t="s">
        <v>112</v>
      </c>
      <c r="M25" s="8" t="s">
        <v>70</v>
      </c>
      <c r="N25" s="8" t="s">
        <v>71</v>
      </c>
      <c r="O25" s="12"/>
      <c r="P25" s="12"/>
      <c r="Q25" s="12"/>
    </row>
    <row r="26" spans="1:17" hidden="1" x14ac:dyDescent="0.25">
      <c r="A26" s="4"/>
      <c r="B26" s="4" t="s">
        <v>64</v>
      </c>
      <c r="C26" s="4" t="s">
        <v>105</v>
      </c>
      <c r="D26" s="8" t="s">
        <v>115</v>
      </c>
      <c r="E26" s="8"/>
      <c r="F26" s="13">
        <v>3045</v>
      </c>
      <c r="G26" s="10">
        <f t="shared" si="0"/>
        <v>10407.64</v>
      </c>
      <c r="H26" s="8" t="s">
        <v>116</v>
      </c>
      <c r="I26" s="8" t="s">
        <v>79</v>
      </c>
      <c r="J26" s="8" t="s">
        <v>102</v>
      </c>
      <c r="K26" s="11">
        <v>51</v>
      </c>
      <c r="L26" s="8" t="s">
        <v>115</v>
      </c>
      <c r="M26" s="8" t="s">
        <v>70</v>
      </c>
      <c r="N26" s="8" t="s">
        <v>71</v>
      </c>
      <c r="O26" s="12"/>
      <c r="P26" s="12"/>
      <c r="Q26" s="12"/>
    </row>
    <row r="27" spans="1:17" hidden="1" x14ac:dyDescent="0.25">
      <c r="A27" s="4"/>
      <c r="B27" s="4" t="s">
        <v>64</v>
      </c>
      <c r="C27" s="4" t="s">
        <v>105</v>
      </c>
      <c r="D27" s="8" t="s">
        <v>115</v>
      </c>
      <c r="E27" s="8"/>
      <c r="F27" s="9">
        <v>90</v>
      </c>
      <c r="G27" s="10">
        <f t="shared" si="0"/>
        <v>10317.64</v>
      </c>
      <c r="H27" s="8" t="s">
        <v>117</v>
      </c>
      <c r="I27" s="8" t="s">
        <v>82</v>
      </c>
      <c r="J27" s="8" t="s">
        <v>83</v>
      </c>
      <c r="K27" s="11">
        <v>442926</v>
      </c>
      <c r="L27" s="8" t="s">
        <v>115</v>
      </c>
      <c r="M27" s="8" t="s">
        <v>70</v>
      </c>
      <c r="N27" s="8" t="s">
        <v>71</v>
      </c>
      <c r="O27" s="12"/>
      <c r="P27" s="12"/>
      <c r="Q27" s="12"/>
    </row>
    <row r="28" spans="1:17" hidden="1" x14ac:dyDescent="0.25">
      <c r="A28" s="4"/>
      <c r="B28" s="4" t="s">
        <v>64</v>
      </c>
      <c r="C28" s="4" t="s">
        <v>105</v>
      </c>
      <c r="D28" s="8" t="s">
        <v>115</v>
      </c>
      <c r="E28" s="8"/>
      <c r="F28" s="9">
        <v>910.29</v>
      </c>
      <c r="G28" s="10">
        <f t="shared" si="0"/>
        <v>9407.3499999999985</v>
      </c>
      <c r="H28" s="8" t="s">
        <v>118</v>
      </c>
      <c r="I28" s="8" t="s">
        <v>68</v>
      </c>
      <c r="J28" s="8" t="s">
        <v>69</v>
      </c>
      <c r="K28" s="11">
        <v>52</v>
      </c>
      <c r="L28" s="8" t="s">
        <v>115</v>
      </c>
      <c r="M28" s="8" t="s">
        <v>70</v>
      </c>
      <c r="N28" s="8" t="s">
        <v>71</v>
      </c>
      <c r="O28" s="12"/>
      <c r="P28" s="12"/>
      <c r="Q28" s="12"/>
    </row>
    <row r="29" spans="1:17" hidden="1" x14ac:dyDescent="0.25">
      <c r="A29" s="4"/>
      <c r="B29" s="4" t="s">
        <v>64</v>
      </c>
      <c r="C29" s="4" t="s">
        <v>105</v>
      </c>
      <c r="D29" s="8" t="s">
        <v>115</v>
      </c>
      <c r="E29" s="8"/>
      <c r="F29" s="13">
        <v>3045</v>
      </c>
      <c r="G29" s="10">
        <f t="shared" si="0"/>
        <v>6362.3499999999985</v>
      </c>
      <c r="H29" s="8" t="s">
        <v>119</v>
      </c>
      <c r="I29" s="8" t="s">
        <v>101</v>
      </c>
      <c r="J29" s="8" t="s">
        <v>102</v>
      </c>
      <c r="K29" s="11">
        <v>53</v>
      </c>
      <c r="L29" s="8" t="s">
        <v>115</v>
      </c>
      <c r="M29" s="8" t="s">
        <v>70</v>
      </c>
      <c r="N29" s="8" t="s">
        <v>71</v>
      </c>
      <c r="O29" s="12"/>
      <c r="P29" s="12"/>
      <c r="Q29" s="12"/>
    </row>
    <row r="30" spans="1:17" hidden="1" x14ac:dyDescent="0.25">
      <c r="A30" s="4"/>
      <c r="B30" s="4" t="s">
        <v>64</v>
      </c>
      <c r="C30" s="4" t="s">
        <v>105</v>
      </c>
      <c r="D30" s="8" t="s">
        <v>115</v>
      </c>
      <c r="E30" s="8"/>
      <c r="F30" s="9">
        <v>90</v>
      </c>
      <c r="G30" s="10">
        <f t="shared" si="0"/>
        <v>6272.3499999999985</v>
      </c>
      <c r="H30" s="8" t="s">
        <v>120</v>
      </c>
      <c r="I30" s="8" t="s">
        <v>82</v>
      </c>
      <c r="J30" s="8" t="s">
        <v>83</v>
      </c>
      <c r="K30" s="11">
        <v>443102</v>
      </c>
      <c r="L30" s="8" t="s">
        <v>115</v>
      </c>
      <c r="M30" s="8" t="s">
        <v>70</v>
      </c>
      <c r="N30" s="8" t="s">
        <v>71</v>
      </c>
      <c r="O30" s="12"/>
      <c r="P30" s="12"/>
      <c r="Q30" s="12"/>
    </row>
    <row r="31" spans="1:17" hidden="1" x14ac:dyDescent="0.25">
      <c r="A31" s="4"/>
      <c r="B31" s="4" t="s">
        <v>64</v>
      </c>
      <c r="C31" s="4" t="s">
        <v>105</v>
      </c>
      <c r="D31" s="8" t="s">
        <v>115</v>
      </c>
      <c r="E31" s="8"/>
      <c r="F31" s="9">
        <v>38.29</v>
      </c>
      <c r="G31" s="10">
        <f t="shared" si="0"/>
        <v>6234.0599999999986</v>
      </c>
      <c r="H31" s="8" t="s">
        <v>121</v>
      </c>
      <c r="I31" s="8" t="s">
        <v>74</v>
      </c>
      <c r="J31" s="8" t="s">
        <v>69</v>
      </c>
      <c r="K31" s="11">
        <v>54</v>
      </c>
      <c r="L31" s="8" t="s">
        <v>115</v>
      </c>
      <c r="M31" s="8" t="s">
        <v>70</v>
      </c>
      <c r="N31" s="8" t="s">
        <v>71</v>
      </c>
      <c r="O31" s="12"/>
      <c r="P31" s="12"/>
      <c r="Q31" s="12"/>
    </row>
    <row r="32" spans="1:17" hidden="1" x14ac:dyDescent="0.25">
      <c r="A32" s="4"/>
      <c r="B32" s="4" t="s">
        <v>64</v>
      </c>
      <c r="C32" s="4" t="s">
        <v>105</v>
      </c>
      <c r="D32" s="8" t="s">
        <v>115</v>
      </c>
      <c r="E32" s="8"/>
      <c r="F32" s="9">
        <v>185.09</v>
      </c>
      <c r="G32" s="10">
        <f t="shared" si="0"/>
        <v>6048.9699999999984</v>
      </c>
      <c r="H32" s="8" t="s">
        <v>122</v>
      </c>
      <c r="I32" s="8" t="s">
        <v>68</v>
      </c>
      <c r="J32" s="8" t="s">
        <v>69</v>
      </c>
      <c r="K32" s="11">
        <v>55</v>
      </c>
      <c r="L32" s="8" t="s">
        <v>115</v>
      </c>
      <c r="M32" s="8" t="s">
        <v>70</v>
      </c>
      <c r="N32" s="8" t="s">
        <v>71</v>
      </c>
      <c r="O32" s="12"/>
      <c r="P32" s="12"/>
      <c r="Q32" s="12"/>
    </row>
    <row r="33" spans="1:17" hidden="1" x14ac:dyDescent="0.25">
      <c r="A33" s="4"/>
      <c r="B33" s="4" t="s">
        <v>64</v>
      </c>
      <c r="C33" s="4" t="s">
        <v>105</v>
      </c>
      <c r="D33" s="8" t="s">
        <v>115</v>
      </c>
      <c r="E33" s="8"/>
      <c r="F33" s="9">
        <v>325.5</v>
      </c>
      <c r="G33" s="10">
        <f t="shared" si="0"/>
        <v>5723.4699999999984</v>
      </c>
      <c r="H33" s="8" t="s">
        <v>123</v>
      </c>
      <c r="I33" s="8" t="s">
        <v>68</v>
      </c>
      <c r="J33" s="8" t="s">
        <v>69</v>
      </c>
      <c r="K33" s="11">
        <v>56</v>
      </c>
      <c r="L33" s="8" t="s">
        <v>115</v>
      </c>
      <c r="M33" s="8" t="s">
        <v>70</v>
      </c>
      <c r="N33" s="8" t="s">
        <v>71</v>
      </c>
      <c r="O33" s="12"/>
      <c r="P33" s="12"/>
      <c r="Q33" s="12"/>
    </row>
    <row r="34" spans="1:17" hidden="1" x14ac:dyDescent="0.25">
      <c r="A34" s="4"/>
      <c r="B34" s="4" t="s">
        <v>64</v>
      </c>
      <c r="C34" s="4" t="s">
        <v>105</v>
      </c>
      <c r="D34" s="8" t="s">
        <v>115</v>
      </c>
      <c r="E34" s="8"/>
      <c r="F34" s="13">
        <v>1404.12</v>
      </c>
      <c r="G34" s="10">
        <f t="shared" si="0"/>
        <v>4319.3499999999985</v>
      </c>
      <c r="H34" s="8" t="s">
        <v>124</v>
      </c>
      <c r="I34" s="8" t="s">
        <v>68</v>
      </c>
      <c r="J34" s="8" t="s">
        <v>69</v>
      </c>
      <c r="K34" s="11">
        <v>57</v>
      </c>
      <c r="L34" s="8" t="s">
        <v>115</v>
      </c>
      <c r="M34" s="8" t="s">
        <v>70</v>
      </c>
      <c r="N34" s="8" t="s">
        <v>71</v>
      </c>
      <c r="O34" s="12"/>
      <c r="P34" s="12"/>
      <c r="Q34" s="12"/>
    </row>
    <row r="35" spans="1:17" hidden="1" x14ac:dyDescent="0.25">
      <c r="A35" s="4"/>
      <c r="B35" s="4" t="s">
        <v>64</v>
      </c>
      <c r="C35" s="4" t="s">
        <v>105</v>
      </c>
      <c r="D35" s="8" t="s">
        <v>115</v>
      </c>
      <c r="E35" s="8"/>
      <c r="F35" s="13">
        <v>4222.1400000000003</v>
      </c>
      <c r="G35" s="10">
        <f t="shared" si="0"/>
        <v>97.209999999998217</v>
      </c>
      <c r="H35" s="8" t="s">
        <v>125</v>
      </c>
      <c r="I35" s="8" t="s">
        <v>126</v>
      </c>
      <c r="J35" s="8" t="s">
        <v>91</v>
      </c>
      <c r="K35" s="11">
        <v>58</v>
      </c>
      <c r="L35" s="8" t="s">
        <v>115</v>
      </c>
      <c r="M35" s="8" t="s">
        <v>70</v>
      </c>
      <c r="N35" s="8" t="s">
        <v>71</v>
      </c>
      <c r="O35" s="12"/>
      <c r="P35" s="12"/>
      <c r="Q35" s="12"/>
    </row>
    <row r="36" spans="1:17" hidden="1" x14ac:dyDescent="0.25">
      <c r="A36" s="4"/>
      <c r="B36" s="4" t="s">
        <v>64</v>
      </c>
      <c r="C36" s="4" t="s">
        <v>105</v>
      </c>
      <c r="D36" s="8" t="s">
        <v>115</v>
      </c>
      <c r="E36" s="8"/>
      <c r="F36" s="9">
        <v>90</v>
      </c>
      <c r="G36" s="10">
        <f t="shared" si="0"/>
        <v>7.2099999999982174</v>
      </c>
      <c r="H36" s="8" t="s">
        <v>127</v>
      </c>
      <c r="I36" s="8" t="s">
        <v>82</v>
      </c>
      <c r="J36" s="8" t="s">
        <v>83</v>
      </c>
      <c r="K36" s="11">
        <v>444167</v>
      </c>
      <c r="L36" s="8" t="s">
        <v>115</v>
      </c>
      <c r="M36" s="8" t="s">
        <v>70</v>
      </c>
      <c r="N36" s="8" t="s">
        <v>71</v>
      </c>
      <c r="O36" s="12"/>
      <c r="P36" s="12"/>
      <c r="Q36" s="12"/>
    </row>
    <row r="37" spans="1:17" x14ac:dyDescent="0.25">
      <c r="A37" s="4"/>
      <c r="B37" s="4" t="s">
        <v>64</v>
      </c>
      <c r="C37" s="4" t="s">
        <v>128</v>
      </c>
      <c r="D37" s="8" t="s">
        <v>129</v>
      </c>
      <c r="E37" s="13">
        <v>4250</v>
      </c>
      <c r="F37" s="8"/>
      <c r="G37" s="10">
        <f t="shared" si="0"/>
        <v>4257.2099999999982</v>
      </c>
      <c r="H37" s="8" t="s">
        <v>130</v>
      </c>
      <c r="I37" s="8" t="s">
        <v>131</v>
      </c>
      <c r="J37" s="8" t="s">
        <v>87</v>
      </c>
      <c r="K37" s="11">
        <v>991870</v>
      </c>
      <c r="L37" s="8" t="s">
        <v>129</v>
      </c>
      <c r="M37" s="8" t="s">
        <v>70</v>
      </c>
      <c r="N37" s="8" t="s">
        <v>71</v>
      </c>
      <c r="O37" s="12"/>
      <c r="P37" s="12"/>
      <c r="Q37" s="12"/>
    </row>
    <row r="38" spans="1:17" hidden="1" x14ac:dyDescent="0.25">
      <c r="A38" s="4"/>
      <c r="B38" s="4" t="s">
        <v>64</v>
      </c>
      <c r="C38" s="4" t="s">
        <v>128</v>
      </c>
      <c r="D38" s="8" t="s">
        <v>129</v>
      </c>
      <c r="E38" s="8"/>
      <c r="F38" s="13">
        <v>1540</v>
      </c>
      <c r="G38" s="10">
        <f t="shared" si="0"/>
        <v>2717.2099999999982</v>
      </c>
      <c r="H38" s="8" t="s">
        <v>132</v>
      </c>
      <c r="I38" s="8" t="s">
        <v>68</v>
      </c>
      <c r="J38" s="8" t="s">
        <v>69</v>
      </c>
      <c r="K38" s="11">
        <v>59</v>
      </c>
      <c r="L38" s="8" t="s">
        <v>129</v>
      </c>
      <c r="M38" s="8" t="s">
        <v>70</v>
      </c>
      <c r="N38" s="8" t="s">
        <v>71</v>
      </c>
      <c r="O38" s="12"/>
      <c r="P38" s="12"/>
      <c r="Q38" s="12"/>
    </row>
    <row r="39" spans="1:17" hidden="1" x14ac:dyDescent="0.25">
      <c r="A39" s="4"/>
      <c r="B39" s="4" t="s">
        <v>64</v>
      </c>
      <c r="C39" s="4" t="s">
        <v>128</v>
      </c>
      <c r="D39" s="8" t="s">
        <v>129</v>
      </c>
      <c r="E39" s="8"/>
      <c r="F39" s="9">
        <v>42</v>
      </c>
      <c r="G39" s="10">
        <f t="shared" si="0"/>
        <v>2675.2099999999982</v>
      </c>
      <c r="H39" s="8" t="s">
        <v>133</v>
      </c>
      <c r="I39" s="8" t="s">
        <v>74</v>
      </c>
      <c r="J39" s="8" t="s">
        <v>69</v>
      </c>
      <c r="K39" s="11">
        <v>60</v>
      </c>
      <c r="L39" s="8" t="s">
        <v>129</v>
      </c>
      <c r="M39" s="8" t="s">
        <v>70</v>
      </c>
      <c r="N39" s="8" t="s">
        <v>71</v>
      </c>
      <c r="O39" s="12"/>
      <c r="P39" s="12"/>
      <c r="Q39" s="12"/>
    </row>
    <row r="40" spans="1:17" hidden="1" x14ac:dyDescent="0.25">
      <c r="A40" s="4"/>
      <c r="B40" s="4" t="s">
        <v>64</v>
      </c>
      <c r="C40" s="4" t="s">
        <v>128</v>
      </c>
      <c r="D40" s="8" t="s">
        <v>129</v>
      </c>
      <c r="E40" s="8"/>
      <c r="F40" s="9">
        <v>357</v>
      </c>
      <c r="G40" s="10">
        <f t="shared" si="0"/>
        <v>2318.2099999999982</v>
      </c>
      <c r="H40" s="8" t="s">
        <v>134</v>
      </c>
      <c r="I40" s="8" t="s">
        <v>68</v>
      </c>
      <c r="J40" s="8" t="s">
        <v>69</v>
      </c>
      <c r="K40" s="11">
        <v>61</v>
      </c>
      <c r="L40" s="8" t="s">
        <v>129</v>
      </c>
      <c r="M40" s="8" t="s">
        <v>70</v>
      </c>
      <c r="N40" s="8" t="s">
        <v>71</v>
      </c>
      <c r="O40" s="12"/>
      <c r="P40" s="12"/>
      <c r="Q40" s="12"/>
    </row>
    <row r="41" spans="1:17" hidden="1" x14ac:dyDescent="0.25">
      <c r="A41" s="4"/>
      <c r="B41" s="4" t="s">
        <v>64</v>
      </c>
      <c r="C41" s="4" t="s">
        <v>128</v>
      </c>
      <c r="D41" s="8" t="s">
        <v>129</v>
      </c>
      <c r="E41" s="8"/>
      <c r="F41" s="9">
        <v>203</v>
      </c>
      <c r="G41" s="10">
        <f t="shared" si="0"/>
        <v>2115.2099999999982</v>
      </c>
      <c r="H41" s="8" t="s">
        <v>135</v>
      </c>
      <c r="I41" s="8" t="s">
        <v>68</v>
      </c>
      <c r="J41" s="8" t="s">
        <v>69</v>
      </c>
      <c r="K41" s="11">
        <v>62</v>
      </c>
      <c r="L41" s="8" t="s">
        <v>129</v>
      </c>
      <c r="M41" s="8" t="s">
        <v>70</v>
      </c>
      <c r="N41" s="8" t="s">
        <v>71</v>
      </c>
      <c r="O41" s="12"/>
      <c r="P41" s="12"/>
      <c r="Q41" s="12"/>
    </row>
    <row r="42" spans="1:17" hidden="1" x14ac:dyDescent="0.25">
      <c r="A42" s="4"/>
      <c r="B42" s="4" t="s">
        <v>64</v>
      </c>
      <c r="C42" s="4" t="s">
        <v>128</v>
      </c>
      <c r="D42" s="8" t="s">
        <v>129</v>
      </c>
      <c r="E42" s="8"/>
      <c r="F42" s="13">
        <v>2000</v>
      </c>
      <c r="G42" s="10">
        <f t="shared" si="0"/>
        <v>115.20999999999822</v>
      </c>
      <c r="H42" s="8" t="s">
        <v>136</v>
      </c>
      <c r="I42" s="8" t="s">
        <v>79</v>
      </c>
      <c r="J42" s="8" t="s">
        <v>102</v>
      </c>
      <c r="K42" s="11">
        <v>63</v>
      </c>
      <c r="L42" s="8" t="s">
        <v>129</v>
      </c>
      <c r="M42" s="8" t="s">
        <v>70</v>
      </c>
      <c r="N42" s="8" t="s">
        <v>71</v>
      </c>
      <c r="O42" s="12"/>
      <c r="P42" s="12"/>
      <c r="Q42" s="12"/>
    </row>
    <row r="43" spans="1:17" hidden="1" x14ac:dyDescent="0.25">
      <c r="A43" s="4"/>
      <c r="B43" s="4" t="s">
        <v>64</v>
      </c>
      <c r="C43" s="4" t="s">
        <v>128</v>
      </c>
      <c r="D43" s="8" t="s">
        <v>129</v>
      </c>
      <c r="E43" s="8"/>
      <c r="F43" s="9">
        <v>90</v>
      </c>
      <c r="G43" s="10">
        <f t="shared" si="0"/>
        <v>25.209999999998217</v>
      </c>
      <c r="H43" s="8" t="s">
        <v>137</v>
      </c>
      <c r="I43" s="8" t="s">
        <v>82</v>
      </c>
      <c r="J43" s="8" t="s">
        <v>83</v>
      </c>
      <c r="K43" s="11">
        <v>143601</v>
      </c>
      <c r="L43" s="8" t="s">
        <v>129</v>
      </c>
      <c r="M43" s="8" t="s">
        <v>70</v>
      </c>
      <c r="N43" s="8" t="s">
        <v>71</v>
      </c>
      <c r="O43" s="12"/>
      <c r="P43" s="12"/>
      <c r="Q43" s="12"/>
    </row>
    <row r="44" spans="1:17" x14ac:dyDescent="0.25">
      <c r="A44" s="4"/>
      <c r="B44" s="4" t="s">
        <v>64</v>
      </c>
      <c r="C44" s="4" t="s">
        <v>128</v>
      </c>
      <c r="D44" s="8" t="s">
        <v>138</v>
      </c>
      <c r="E44" s="13">
        <v>4250</v>
      </c>
      <c r="F44" s="8"/>
      <c r="G44" s="10">
        <f t="shared" si="0"/>
        <v>4275.2099999999982</v>
      </c>
      <c r="H44" s="8" t="s">
        <v>139</v>
      </c>
      <c r="I44" s="8" t="s">
        <v>131</v>
      </c>
      <c r="J44" s="8" t="s">
        <v>87</v>
      </c>
      <c r="K44" s="11">
        <v>618124</v>
      </c>
      <c r="L44" s="8" t="s">
        <v>138</v>
      </c>
      <c r="M44" s="8" t="s">
        <v>70</v>
      </c>
      <c r="N44" s="8" t="s">
        <v>71</v>
      </c>
      <c r="O44" s="12"/>
      <c r="P44" s="12"/>
      <c r="Q44" s="12"/>
    </row>
    <row r="45" spans="1:17" x14ac:dyDescent="0.25">
      <c r="A45" s="4"/>
      <c r="B45" s="4" t="s">
        <v>64</v>
      </c>
      <c r="C45" s="4" t="s">
        <v>128</v>
      </c>
      <c r="D45" s="8" t="s">
        <v>140</v>
      </c>
      <c r="E45" s="13">
        <v>5899.34</v>
      </c>
      <c r="F45" s="8"/>
      <c r="G45" s="10">
        <f t="shared" si="0"/>
        <v>10174.549999999999</v>
      </c>
      <c r="H45" s="8" t="s">
        <v>141</v>
      </c>
      <c r="I45" s="8" t="s">
        <v>131</v>
      </c>
      <c r="J45" s="8" t="s">
        <v>87</v>
      </c>
      <c r="K45" s="11">
        <v>694822</v>
      </c>
      <c r="L45" s="8" t="s">
        <v>140</v>
      </c>
      <c r="M45" s="8" t="s">
        <v>70</v>
      </c>
      <c r="N45" s="8" t="s">
        <v>71</v>
      </c>
      <c r="O45" s="12"/>
      <c r="P45" s="12"/>
      <c r="Q45" s="12"/>
    </row>
    <row r="46" spans="1:17" x14ac:dyDescent="0.25">
      <c r="A46" s="4"/>
      <c r="B46" s="4" t="s">
        <v>64</v>
      </c>
      <c r="C46" s="4" t="s">
        <v>128</v>
      </c>
      <c r="D46" s="8" t="s">
        <v>140</v>
      </c>
      <c r="E46" s="13">
        <v>1000</v>
      </c>
      <c r="F46" s="8"/>
      <c r="G46" s="10">
        <f t="shared" si="0"/>
        <v>11174.55</v>
      </c>
      <c r="H46" s="8" t="s">
        <v>142</v>
      </c>
      <c r="I46" s="8" t="s">
        <v>143</v>
      </c>
      <c r="J46" s="8" t="s">
        <v>87</v>
      </c>
      <c r="K46" s="11">
        <v>13624</v>
      </c>
      <c r="L46" s="8" t="s">
        <v>140</v>
      </c>
      <c r="M46" s="8" t="s">
        <v>70</v>
      </c>
      <c r="N46" s="8" t="s">
        <v>71</v>
      </c>
      <c r="O46" s="12"/>
      <c r="P46" s="12"/>
      <c r="Q46" s="12"/>
    </row>
    <row r="47" spans="1:17" hidden="1" x14ac:dyDescent="0.25">
      <c r="A47" s="4"/>
      <c r="B47" s="4" t="s">
        <v>64</v>
      </c>
      <c r="C47" s="4" t="s">
        <v>128</v>
      </c>
      <c r="D47" s="8" t="s">
        <v>140</v>
      </c>
      <c r="E47" s="8"/>
      <c r="F47" s="13">
        <v>11000</v>
      </c>
      <c r="G47" s="10">
        <f t="shared" si="0"/>
        <v>174.54999999999927</v>
      </c>
      <c r="H47" s="8" t="s">
        <v>144</v>
      </c>
      <c r="I47" s="8" t="s">
        <v>126</v>
      </c>
      <c r="J47" s="8" t="s">
        <v>91</v>
      </c>
      <c r="K47" s="11">
        <v>64</v>
      </c>
      <c r="L47" s="8" t="s">
        <v>140</v>
      </c>
      <c r="M47" s="8" t="s">
        <v>70</v>
      </c>
      <c r="N47" s="8" t="s">
        <v>71</v>
      </c>
      <c r="O47" s="12"/>
      <c r="P47" s="12"/>
      <c r="Q47" s="12"/>
    </row>
    <row r="48" spans="1:17" hidden="1" x14ac:dyDescent="0.25">
      <c r="A48" s="4"/>
      <c r="B48" s="4" t="s">
        <v>64</v>
      </c>
      <c r="C48" s="4" t="s">
        <v>128</v>
      </c>
      <c r="D48" s="8" t="s">
        <v>140</v>
      </c>
      <c r="E48" s="8"/>
      <c r="F48" s="9">
        <v>90</v>
      </c>
      <c r="G48" s="10">
        <f t="shared" si="0"/>
        <v>84.549999999999272</v>
      </c>
      <c r="H48" s="8" t="s">
        <v>145</v>
      </c>
      <c r="I48" s="8" t="s">
        <v>82</v>
      </c>
      <c r="J48" s="8" t="s">
        <v>83</v>
      </c>
      <c r="K48" s="11">
        <v>366331</v>
      </c>
      <c r="L48" s="8" t="s">
        <v>140</v>
      </c>
      <c r="M48" s="8" t="s">
        <v>70</v>
      </c>
      <c r="N48" s="8" t="s">
        <v>71</v>
      </c>
      <c r="O48" s="12"/>
      <c r="P48" s="12"/>
      <c r="Q48" s="12"/>
    </row>
    <row r="49" spans="1:17" x14ac:dyDescent="0.25">
      <c r="A49" s="4"/>
      <c r="B49" s="4" t="s">
        <v>64</v>
      </c>
      <c r="C49" s="4" t="s">
        <v>128</v>
      </c>
      <c r="D49" s="8" t="s">
        <v>146</v>
      </c>
      <c r="E49" s="13">
        <v>1028.3699999999999</v>
      </c>
      <c r="F49" s="8"/>
      <c r="G49" s="10">
        <f t="shared" si="0"/>
        <v>1112.9199999999992</v>
      </c>
      <c r="H49" s="8" t="s">
        <v>147</v>
      </c>
      <c r="I49" s="8" t="s">
        <v>131</v>
      </c>
      <c r="J49" s="8" t="s">
        <v>87</v>
      </c>
      <c r="K49" s="11">
        <v>34049</v>
      </c>
      <c r="L49" s="8" t="s">
        <v>146</v>
      </c>
      <c r="M49" s="8" t="s">
        <v>70</v>
      </c>
      <c r="N49" s="8" t="s">
        <v>71</v>
      </c>
      <c r="O49" s="12"/>
      <c r="P49" s="12"/>
      <c r="Q49" s="12"/>
    </row>
    <row r="50" spans="1:17" x14ac:dyDescent="0.25">
      <c r="A50" s="4"/>
      <c r="B50" s="4" t="s">
        <v>64</v>
      </c>
      <c r="C50" s="4" t="s">
        <v>128</v>
      </c>
      <c r="D50" s="8" t="s">
        <v>148</v>
      </c>
      <c r="E50" s="13">
        <v>5713.86</v>
      </c>
      <c r="F50" s="8"/>
      <c r="G50" s="10">
        <f t="shared" si="0"/>
        <v>6826.7799999999988</v>
      </c>
      <c r="H50" s="8" t="s">
        <v>149</v>
      </c>
      <c r="I50" s="8" t="s">
        <v>131</v>
      </c>
      <c r="J50" s="8" t="s">
        <v>87</v>
      </c>
      <c r="K50" s="11">
        <v>123681</v>
      </c>
      <c r="L50" s="8" t="s">
        <v>148</v>
      </c>
      <c r="M50" s="8" t="s">
        <v>70</v>
      </c>
      <c r="N50" s="8" t="s">
        <v>71</v>
      </c>
      <c r="O50" s="12"/>
      <c r="P50" s="12"/>
      <c r="Q50" s="12"/>
    </row>
    <row r="51" spans="1:17" hidden="1" x14ac:dyDescent="0.25">
      <c r="A51" s="4"/>
      <c r="B51" s="4" t="s">
        <v>64</v>
      </c>
      <c r="C51" s="4" t="s">
        <v>128</v>
      </c>
      <c r="D51" s="8" t="s">
        <v>148</v>
      </c>
      <c r="E51" s="8"/>
      <c r="F51" s="13">
        <v>6000</v>
      </c>
      <c r="G51" s="10">
        <f t="shared" si="0"/>
        <v>826.77999999999884</v>
      </c>
      <c r="H51" s="8" t="s">
        <v>144</v>
      </c>
      <c r="I51" s="8" t="s">
        <v>126</v>
      </c>
      <c r="J51" s="8" t="s">
        <v>91</v>
      </c>
      <c r="K51" s="11">
        <v>65</v>
      </c>
      <c r="L51" s="8" t="s">
        <v>148</v>
      </c>
      <c r="M51" s="8" t="s">
        <v>70</v>
      </c>
      <c r="N51" s="8" t="s">
        <v>71</v>
      </c>
      <c r="O51" s="12"/>
      <c r="P51" s="12"/>
      <c r="Q51" s="12"/>
    </row>
    <row r="52" spans="1:17" hidden="1" x14ac:dyDescent="0.25">
      <c r="A52" s="4"/>
      <c r="B52" s="4" t="s">
        <v>64</v>
      </c>
      <c r="C52" s="4" t="s">
        <v>128</v>
      </c>
      <c r="D52" s="8" t="s">
        <v>148</v>
      </c>
      <c r="E52" s="8"/>
      <c r="F52" s="9">
        <v>90</v>
      </c>
      <c r="G52" s="10">
        <f t="shared" si="0"/>
        <v>736.77999999999884</v>
      </c>
      <c r="H52" s="8" t="s">
        <v>150</v>
      </c>
      <c r="I52" s="8" t="s">
        <v>82</v>
      </c>
      <c r="J52" s="8" t="s">
        <v>83</v>
      </c>
      <c r="K52" s="11">
        <v>79264</v>
      </c>
      <c r="L52" s="8" t="s">
        <v>148</v>
      </c>
      <c r="M52" s="8" t="s">
        <v>70</v>
      </c>
      <c r="N52" s="8" t="s">
        <v>71</v>
      </c>
      <c r="O52" s="12"/>
      <c r="P52" s="12"/>
      <c r="Q52" s="12"/>
    </row>
    <row r="53" spans="1:17" x14ac:dyDescent="0.25">
      <c r="A53" s="4"/>
      <c r="B53" s="4" t="s">
        <v>64</v>
      </c>
      <c r="C53" s="4" t="s">
        <v>128</v>
      </c>
      <c r="D53" s="8" t="s">
        <v>151</v>
      </c>
      <c r="E53" s="13">
        <v>1000</v>
      </c>
      <c r="F53" s="8"/>
      <c r="G53" s="10">
        <f t="shared" si="0"/>
        <v>1736.7799999999988</v>
      </c>
      <c r="H53" s="8" t="s">
        <v>152</v>
      </c>
      <c r="I53" s="8" t="s">
        <v>153</v>
      </c>
      <c r="J53" s="8" t="s">
        <v>87</v>
      </c>
      <c r="K53" s="11">
        <v>62694</v>
      </c>
      <c r="L53" s="8" t="s">
        <v>151</v>
      </c>
      <c r="M53" s="8" t="s">
        <v>70</v>
      </c>
      <c r="N53" s="8" t="s">
        <v>71</v>
      </c>
      <c r="O53" s="12"/>
      <c r="P53" s="12"/>
      <c r="Q53" s="12"/>
    </row>
    <row r="54" spans="1:17" x14ac:dyDescent="0.25">
      <c r="A54" s="4"/>
      <c r="B54" s="4" t="s">
        <v>64</v>
      </c>
      <c r="C54" s="4" t="s">
        <v>128</v>
      </c>
      <c r="D54" s="8" t="s">
        <v>154</v>
      </c>
      <c r="E54" s="13">
        <v>3241.68</v>
      </c>
      <c r="F54" s="8"/>
      <c r="G54" s="10">
        <f t="shared" si="0"/>
        <v>4978.4599999999991</v>
      </c>
      <c r="H54" s="8" t="s">
        <v>155</v>
      </c>
      <c r="I54" s="8" t="s">
        <v>131</v>
      </c>
      <c r="J54" s="8" t="s">
        <v>87</v>
      </c>
      <c r="K54" s="11">
        <v>228162</v>
      </c>
      <c r="L54" s="8" t="s">
        <v>154</v>
      </c>
      <c r="M54" s="8" t="s">
        <v>70</v>
      </c>
      <c r="N54" s="8" t="s">
        <v>71</v>
      </c>
      <c r="O54" s="12"/>
      <c r="P54" s="12"/>
      <c r="Q54" s="12"/>
    </row>
    <row r="55" spans="1:17" x14ac:dyDescent="0.25">
      <c r="A55" s="4"/>
      <c r="B55" s="4" t="s">
        <v>64</v>
      </c>
      <c r="C55" s="4" t="s">
        <v>128</v>
      </c>
      <c r="D55" s="8" t="s">
        <v>156</v>
      </c>
      <c r="E55" s="13">
        <v>3833.33</v>
      </c>
      <c r="F55" s="8"/>
      <c r="G55" s="10">
        <f t="shared" si="0"/>
        <v>8811.7899999999991</v>
      </c>
      <c r="H55" s="8" t="s">
        <v>157</v>
      </c>
      <c r="I55" s="8" t="s">
        <v>131</v>
      </c>
      <c r="J55" s="8" t="s">
        <v>87</v>
      </c>
      <c r="K55" s="11">
        <v>659421</v>
      </c>
      <c r="L55" s="8" t="s">
        <v>156</v>
      </c>
      <c r="M55" s="8" t="s">
        <v>70</v>
      </c>
      <c r="N55" s="8" t="s">
        <v>71</v>
      </c>
      <c r="O55" s="12"/>
      <c r="P55" s="12"/>
      <c r="Q55" s="12"/>
    </row>
    <row r="56" spans="1:17" hidden="1" x14ac:dyDescent="0.25">
      <c r="A56" s="4"/>
      <c r="B56" s="4" t="s">
        <v>64</v>
      </c>
      <c r="C56" s="4" t="s">
        <v>128</v>
      </c>
      <c r="D56" s="8" t="s">
        <v>156</v>
      </c>
      <c r="E56" s="8"/>
      <c r="F56" s="9">
        <v>990</v>
      </c>
      <c r="G56" s="10">
        <f t="shared" si="0"/>
        <v>7821.7899999999991</v>
      </c>
      <c r="H56" s="8" t="s">
        <v>158</v>
      </c>
      <c r="I56" s="8" t="s">
        <v>159</v>
      </c>
      <c r="J56" s="8" t="s">
        <v>83</v>
      </c>
      <c r="K56" s="11">
        <v>66</v>
      </c>
      <c r="L56" s="8" t="s">
        <v>156</v>
      </c>
      <c r="M56" s="8" t="s">
        <v>70</v>
      </c>
      <c r="N56" s="8" t="s">
        <v>71</v>
      </c>
      <c r="O56" s="12"/>
      <c r="P56" s="12"/>
      <c r="Q56" s="12"/>
    </row>
    <row r="57" spans="1:17" hidden="1" x14ac:dyDescent="0.25">
      <c r="A57" s="4"/>
      <c r="B57" s="4" t="s">
        <v>64</v>
      </c>
      <c r="C57" s="4" t="s">
        <v>128</v>
      </c>
      <c r="D57" s="8" t="s">
        <v>156</v>
      </c>
      <c r="E57" s="8"/>
      <c r="F57" s="9">
        <v>90</v>
      </c>
      <c r="G57" s="10">
        <f t="shared" si="0"/>
        <v>7731.7899999999991</v>
      </c>
      <c r="H57" s="8" t="s">
        <v>160</v>
      </c>
      <c r="I57" s="8" t="s">
        <v>82</v>
      </c>
      <c r="J57" s="8" t="s">
        <v>83</v>
      </c>
      <c r="K57" s="11">
        <v>399225</v>
      </c>
      <c r="L57" s="8" t="s">
        <v>156</v>
      </c>
      <c r="M57" s="8" t="s">
        <v>70</v>
      </c>
      <c r="N57" s="8" t="s">
        <v>71</v>
      </c>
      <c r="O57" s="12"/>
      <c r="P57" s="12"/>
      <c r="Q57" s="12"/>
    </row>
    <row r="58" spans="1:17" x14ac:dyDescent="0.25">
      <c r="A58" s="4"/>
      <c r="B58" s="4" t="s">
        <v>64</v>
      </c>
      <c r="C58" s="4" t="s">
        <v>128</v>
      </c>
      <c r="D58" s="8" t="s">
        <v>161</v>
      </c>
      <c r="E58" s="13">
        <v>1000</v>
      </c>
      <c r="F58" s="8"/>
      <c r="G58" s="10">
        <f t="shared" si="0"/>
        <v>8731.7899999999991</v>
      </c>
      <c r="H58" s="8" t="s">
        <v>162</v>
      </c>
      <c r="I58" s="8" t="s">
        <v>131</v>
      </c>
      <c r="J58" s="8" t="s">
        <v>87</v>
      </c>
      <c r="K58" s="11">
        <v>158296</v>
      </c>
      <c r="L58" s="8" t="s">
        <v>161</v>
      </c>
      <c r="M58" s="8" t="s">
        <v>70</v>
      </c>
      <c r="N58" s="8" t="s">
        <v>71</v>
      </c>
      <c r="O58" s="12"/>
      <c r="P58" s="12"/>
      <c r="Q58" s="12"/>
    </row>
    <row r="59" spans="1:17" x14ac:dyDescent="0.25">
      <c r="A59" s="4"/>
      <c r="B59" s="4" t="s">
        <v>64</v>
      </c>
      <c r="C59" s="4" t="s">
        <v>128</v>
      </c>
      <c r="D59" s="8" t="s">
        <v>163</v>
      </c>
      <c r="E59" s="13">
        <v>2000</v>
      </c>
      <c r="F59" s="8"/>
      <c r="G59" s="10">
        <f t="shared" si="0"/>
        <v>10731.789999999999</v>
      </c>
      <c r="H59" s="8" t="s">
        <v>164</v>
      </c>
      <c r="I59" s="8" t="s">
        <v>131</v>
      </c>
      <c r="J59" s="8" t="s">
        <v>87</v>
      </c>
      <c r="K59" s="11">
        <v>301132</v>
      </c>
      <c r="L59" s="8" t="s">
        <v>163</v>
      </c>
      <c r="M59" s="8" t="s">
        <v>70</v>
      </c>
      <c r="N59" s="8" t="s">
        <v>71</v>
      </c>
      <c r="O59" s="12"/>
      <c r="P59" s="12"/>
      <c r="Q59" s="12"/>
    </row>
    <row r="60" spans="1:17" hidden="1" x14ac:dyDescent="0.25">
      <c r="A60" s="4"/>
      <c r="B60" s="4" t="s">
        <v>64</v>
      </c>
      <c r="C60" s="4" t="s">
        <v>128</v>
      </c>
      <c r="D60" s="8" t="s">
        <v>163</v>
      </c>
      <c r="E60" s="8"/>
      <c r="F60" s="13">
        <v>4090</v>
      </c>
      <c r="G60" s="10">
        <f t="shared" si="0"/>
        <v>6641.7899999999991</v>
      </c>
      <c r="H60" s="8" t="s">
        <v>165</v>
      </c>
      <c r="I60" s="8" t="s">
        <v>79</v>
      </c>
      <c r="J60" s="8" t="s">
        <v>102</v>
      </c>
      <c r="K60" s="11">
        <v>67</v>
      </c>
      <c r="L60" s="8" t="s">
        <v>163</v>
      </c>
      <c r="M60" s="8" t="s">
        <v>70</v>
      </c>
      <c r="N60" s="8" t="s">
        <v>71</v>
      </c>
      <c r="O60" s="12"/>
      <c r="P60" s="12"/>
      <c r="Q60" s="12"/>
    </row>
    <row r="61" spans="1:17" hidden="1" x14ac:dyDescent="0.25">
      <c r="A61" s="4"/>
      <c r="B61" s="4" t="s">
        <v>64</v>
      </c>
      <c r="C61" s="4" t="s">
        <v>128</v>
      </c>
      <c r="D61" s="8" t="s">
        <v>163</v>
      </c>
      <c r="E61" s="8"/>
      <c r="F61" s="9">
        <v>90</v>
      </c>
      <c r="G61" s="10">
        <f t="shared" si="0"/>
        <v>6551.7899999999991</v>
      </c>
      <c r="H61" s="8" t="s">
        <v>166</v>
      </c>
      <c r="I61" s="8" t="s">
        <v>82</v>
      </c>
      <c r="J61" s="8" t="s">
        <v>83</v>
      </c>
      <c r="K61" s="11">
        <v>94148</v>
      </c>
      <c r="L61" s="8" t="s">
        <v>163</v>
      </c>
      <c r="M61" s="8" t="s">
        <v>70</v>
      </c>
      <c r="N61" s="8" t="s">
        <v>71</v>
      </c>
      <c r="O61" s="12"/>
      <c r="P61" s="12"/>
      <c r="Q61" s="12"/>
    </row>
    <row r="62" spans="1:17" hidden="1" x14ac:dyDescent="0.25">
      <c r="A62" s="4"/>
      <c r="B62" s="4" t="s">
        <v>64</v>
      </c>
      <c r="C62" s="4" t="s">
        <v>128</v>
      </c>
      <c r="D62" s="8" t="s">
        <v>163</v>
      </c>
      <c r="E62" s="8"/>
      <c r="F62" s="9">
        <v>910</v>
      </c>
      <c r="G62" s="10">
        <f t="shared" si="0"/>
        <v>5641.7899999999991</v>
      </c>
      <c r="H62" s="8" t="s">
        <v>167</v>
      </c>
      <c r="I62" s="8" t="s">
        <v>68</v>
      </c>
      <c r="J62" s="8" t="s">
        <v>69</v>
      </c>
      <c r="K62" s="11">
        <v>68</v>
      </c>
      <c r="L62" s="8" t="s">
        <v>163</v>
      </c>
      <c r="M62" s="8" t="s">
        <v>70</v>
      </c>
      <c r="N62" s="8" t="s">
        <v>71</v>
      </c>
      <c r="O62" s="12"/>
      <c r="P62" s="12"/>
      <c r="Q62" s="12"/>
    </row>
    <row r="63" spans="1:17" x14ac:dyDescent="0.25">
      <c r="A63" s="4"/>
      <c r="B63" s="4" t="s">
        <v>64</v>
      </c>
      <c r="C63" s="4" t="s">
        <v>128</v>
      </c>
      <c r="D63" s="8" t="s">
        <v>168</v>
      </c>
      <c r="E63" s="13">
        <v>4125</v>
      </c>
      <c r="F63" s="8"/>
      <c r="G63" s="10">
        <f t="shared" si="0"/>
        <v>9766.7899999999991</v>
      </c>
      <c r="H63" s="8" t="s">
        <v>169</v>
      </c>
      <c r="I63" s="8" t="s">
        <v>131</v>
      </c>
      <c r="J63" s="8" t="s">
        <v>87</v>
      </c>
      <c r="K63" s="11">
        <v>499934</v>
      </c>
      <c r="L63" s="8" t="s">
        <v>168</v>
      </c>
      <c r="M63" s="8" t="s">
        <v>70</v>
      </c>
      <c r="N63" s="8" t="s">
        <v>71</v>
      </c>
      <c r="O63" s="12"/>
      <c r="P63" s="12"/>
      <c r="Q63" s="12"/>
    </row>
    <row r="64" spans="1:17" x14ac:dyDescent="0.25">
      <c r="A64" s="4"/>
      <c r="B64" s="4" t="s">
        <v>64</v>
      </c>
      <c r="C64" s="4" t="s">
        <v>128</v>
      </c>
      <c r="D64" s="8" t="s">
        <v>170</v>
      </c>
      <c r="E64" s="9">
        <v>500</v>
      </c>
      <c r="F64" s="8"/>
      <c r="G64" s="10">
        <f t="shared" si="0"/>
        <v>10266.789999999999</v>
      </c>
      <c r="H64" s="8" t="s">
        <v>171</v>
      </c>
      <c r="I64" s="8" t="s">
        <v>131</v>
      </c>
      <c r="J64" s="8" t="s">
        <v>87</v>
      </c>
      <c r="K64" s="11">
        <v>292355</v>
      </c>
      <c r="L64" s="8" t="s">
        <v>170</v>
      </c>
      <c r="M64" s="8" t="s">
        <v>70</v>
      </c>
      <c r="N64" s="8" t="s">
        <v>71</v>
      </c>
      <c r="O64" s="12"/>
      <c r="P64" s="12"/>
      <c r="Q64" s="12"/>
    </row>
    <row r="65" spans="1:18" hidden="1" x14ac:dyDescent="0.25">
      <c r="A65" s="4"/>
      <c r="B65" s="4" t="s">
        <v>64</v>
      </c>
      <c r="C65" s="4" t="s">
        <v>128</v>
      </c>
      <c r="D65" s="8" t="s">
        <v>170</v>
      </c>
      <c r="E65" s="8"/>
      <c r="F65" s="13">
        <v>3045</v>
      </c>
      <c r="G65" s="10">
        <f t="shared" si="0"/>
        <v>7221.7899999999991</v>
      </c>
      <c r="H65" s="8" t="s">
        <v>172</v>
      </c>
      <c r="I65" s="8" t="s">
        <v>101</v>
      </c>
      <c r="J65" s="8" t="s">
        <v>102</v>
      </c>
      <c r="K65" s="11">
        <v>69</v>
      </c>
      <c r="L65" s="8" t="s">
        <v>170</v>
      </c>
      <c r="M65" s="8" t="s">
        <v>70</v>
      </c>
      <c r="N65" s="8" t="s">
        <v>71</v>
      </c>
      <c r="O65" s="12"/>
      <c r="P65" s="12"/>
      <c r="Q65" s="12"/>
    </row>
    <row r="66" spans="1:18" hidden="1" x14ac:dyDescent="0.25">
      <c r="A66" s="4"/>
      <c r="B66" s="4" t="s">
        <v>64</v>
      </c>
      <c r="C66" s="4" t="s">
        <v>128</v>
      </c>
      <c r="D66" s="8" t="s">
        <v>170</v>
      </c>
      <c r="E66" s="8"/>
      <c r="F66" s="9">
        <v>90</v>
      </c>
      <c r="G66" s="10">
        <f t="shared" si="0"/>
        <v>7131.7899999999991</v>
      </c>
      <c r="H66" s="8" t="s">
        <v>173</v>
      </c>
      <c r="I66" s="8" t="s">
        <v>82</v>
      </c>
      <c r="J66" s="8" t="s">
        <v>83</v>
      </c>
      <c r="K66" s="11">
        <v>412604</v>
      </c>
      <c r="L66" s="8" t="s">
        <v>170</v>
      </c>
      <c r="M66" s="8" t="s">
        <v>70</v>
      </c>
      <c r="N66" s="8" t="s">
        <v>71</v>
      </c>
      <c r="O66" s="12"/>
      <c r="P66" s="12"/>
      <c r="Q66" s="12"/>
    </row>
    <row r="67" spans="1:18" hidden="1" x14ac:dyDescent="0.25">
      <c r="A67" s="4"/>
      <c r="B67" s="4" t="s">
        <v>64</v>
      </c>
      <c r="C67" s="4" t="s">
        <v>128</v>
      </c>
      <c r="D67" s="8" t="s">
        <v>170</v>
      </c>
      <c r="E67" s="8"/>
      <c r="F67" s="9">
        <v>455</v>
      </c>
      <c r="G67" s="10">
        <f t="shared" si="0"/>
        <v>6676.7899999999991</v>
      </c>
      <c r="H67" s="8" t="s">
        <v>174</v>
      </c>
      <c r="I67" s="8" t="s">
        <v>68</v>
      </c>
      <c r="J67" s="8" t="s">
        <v>69</v>
      </c>
      <c r="K67" s="11">
        <v>70</v>
      </c>
      <c r="L67" s="8" t="s">
        <v>170</v>
      </c>
      <c r="M67" s="8" t="s">
        <v>70</v>
      </c>
      <c r="N67" s="8" t="s">
        <v>71</v>
      </c>
      <c r="O67" s="12"/>
      <c r="P67" s="12"/>
      <c r="Q67" s="12"/>
    </row>
    <row r="68" spans="1:18" x14ac:dyDescent="0.25">
      <c r="A68" s="4"/>
      <c r="B68" s="4" t="s">
        <v>64</v>
      </c>
      <c r="C68" s="4" t="s">
        <v>128</v>
      </c>
      <c r="D68" s="8" t="s">
        <v>175</v>
      </c>
      <c r="E68" s="13">
        <v>1000</v>
      </c>
      <c r="F68" s="8"/>
      <c r="G68" s="10">
        <f t="shared" ref="G68:G131" si="1">E68-F68+G67</f>
        <v>7676.7899999999991</v>
      </c>
      <c r="H68" s="8" t="s">
        <v>176</v>
      </c>
      <c r="I68" s="8" t="s">
        <v>131</v>
      </c>
      <c r="J68" s="8" t="s">
        <v>87</v>
      </c>
      <c r="K68" s="11">
        <v>148412</v>
      </c>
      <c r="L68" s="8" t="s">
        <v>175</v>
      </c>
      <c r="M68" s="8" t="s">
        <v>70</v>
      </c>
      <c r="N68" s="8" t="s">
        <v>71</v>
      </c>
      <c r="O68" s="12"/>
      <c r="P68" s="12"/>
      <c r="Q68" s="12"/>
    </row>
    <row r="69" spans="1:18" x14ac:dyDescent="0.25">
      <c r="A69" s="4"/>
      <c r="B69" s="4" t="s">
        <v>177</v>
      </c>
      <c r="C69" s="8" t="s">
        <v>178</v>
      </c>
      <c r="D69" s="8" t="s">
        <v>179</v>
      </c>
      <c r="E69" s="13">
        <v>1000</v>
      </c>
      <c r="F69" s="8"/>
      <c r="G69" s="10">
        <f t="shared" si="1"/>
        <v>8676.7899999999991</v>
      </c>
      <c r="H69" s="8" t="s">
        <v>180</v>
      </c>
      <c r="I69" s="8" t="s">
        <v>131</v>
      </c>
      <c r="J69" s="8" t="s">
        <v>87</v>
      </c>
      <c r="K69" s="11">
        <v>858171</v>
      </c>
      <c r="L69" s="8" t="s">
        <v>179</v>
      </c>
      <c r="M69" s="8" t="s">
        <v>70</v>
      </c>
      <c r="N69" s="8" t="s">
        <v>71</v>
      </c>
      <c r="O69" s="12"/>
      <c r="P69" s="12"/>
      <c r="Q69" s="12"/>
      <c r="R69" s="12"/>
    </row>
    <row r="70" spans="1:18" hidden="1" x14ac:dyDescent="0.25">
      <c r="A70" s="4"/>
      <c r="B70" s="4" t="s">
        <v>177</v>
      </c>
      <c r="C70" s="8" t="s">
        <v>178</v>
      </c>
      <c r="D70" s="8" t="s">
        <v>179</v>
      </c>
      <c r="E70" s="8"/>
      <c r="F70" s="13">
        <v>3045</v>
      </c>
      <c r="G70" s="10">
        <f t="shared" si="1"/>
        <v>5631.7899999999991</v>
      </c>
      <c r="H70" s="8" t="s">
        <v>181</v>
      </c>
      <c r="I70" s="8" t="s">
        <v>101</v>
      </c>
      <c r="J70" s="8" t="s">
        <v>102</v>
      </c>
      <c r="K70" s="11">
        <v>71</v>
      </c>
      <c r="L70" s="8" t="s">
        <v>179</v>
      </c>
      <c r="M70" s="8" t="s">
        <v>70</v>
      </c>
      <c r="N70" s="8" t="s">
        <v>71</v>
      </c>
      <c r="O70" s="12"/>
      <c r="P70" s="12"/>
      <c r="Q70" s="12"/>
      <c r="R70" s="12"/>
    </row>
    <row r="71" spans="1:18" hidden="1" x14ac:dyDescent="0.25">
      <c r="A71" s="4"/>
      <c r="B71" s="4" t="s">
        <v>177</v>
      </c>
      <c r="C71" s="8" t="s">
        <v>178</v>
      </c>
      <c r="D71" s="8" t="s">
        <v>179</v>
      </c>
      <c r="E71" s="8"/>
      <c r="F71" s="9">
        <v>90</v>
      </c>
      <c r="G71" s="10">
        <f t="shared" si="1"/>
        <v>5541.7899999999991</v>
      </c>
      <c r="H71" s="8" t="s">
        <v>182</v>
      </c>
      <c r="I71" s="8" t="s">
        <v>68</v>
      </c>
      <c r="J71" s="8" t="s">
        <v>83</v>
      </c>
      <c r="K71" s="11">
        <v>104696</v>
      </c>
      <c r="L71" s="8" t="s">
        <v>179</v>
      </c>
      <c r="M71" s="8" t="s">
        <v>70</v>
      </c>
      <c r="N71" s="8" t="s">
        <v>71</v>
      </c>
      <c r="O71" s="12"/>
      <c r="P71" s="12"/>
      <c r="Q71" s="12"/>
      <c r="R71" s="12"/>
    </row>
    <row r="72" spans="1:18" hidden="1" x14ac:dyDescent="0.25">
      <c r="A72" s="4"/>
      <c r="B72" s="4" t="s">
        <v>177</v>
      </c>
      <c r="C72" s="8" t="s">
        <v>178</v>
      </c>
      <c r="D72" s="8" t="s">
        <v>179</v>
      </c>
      <c r="E72" s="8"/>
      <c r="F72" s="9">
        <v>455</v>
      </c>
      <c r="G72" s="10">
        <f t="shared" si="1"/>
        <v>5086.7899999999991</v>
      </c>
      <c r="H72" s="8" t="s">
        <v>183</v>
      </c>
      <c r="I72" s="8" t="s">
        <v>68</v>
      </c>
      <c r="J72" s="8" t="s">
        <v>69</v>
      </c>
      <c r="K72" s="11">
        <v>72</v>
      </c>
      <c r="L72" s="8" t="s">
        <v>179</v>
      </c>
      <c r="M72" s="8" t="s">
        <v>70</v>
      </c>
      <c r="N72" s="8" t="s">
        <v>71</v>
      </c>
      <c r="O72" s="12"/>
      <c r="P72" s="12"/>
      <c r="Q72" s="12"/>
      <c r="R72" s="12"/>
    </row>
    <row r="73" spans="1:18" hidden="1" x14ac:dyDescent="0.25">
      <c r="A73" s="4"/>
      <c r="B73" s="4" t="s">
        <v>177</v>
      </c>
      <c r="C73" s="8" t="s">
        <v>178</v>
      </c>
      <c r="D73" s="8" t="s">
        <v>184</v>
      </c>
      <c r="E73" s="8"/>
      <c r="F73" s="13">
        <v>1540</v>
      </c>
      <c r="G73" s="10">
        <f t="shared" si="1"/>
        <v>3546.7899999999991</v>
      </c>
      <c r="H73" s="8" t="s">
        <v>185</v>
      </c>
      <c r="I73" s="8" t="s">
        <v>68</v>
      </c>
      <c r="J73" s="8" t="s">
        <v>69</v>
      </c>
      <c r="K73" s="11">
        <v>73</v>
      </c>
      <c r="L73" s="8" t="s">
        <v>184</v>
      </c>
      <c r="M73" s="8" t="s">
        <v>70</v>
      </c>
      <c r="N73" s="8" t="s">
        <v>71</v>
      </c>
      <c r="O73" s="12"/>
      <c r="P73" s="12"/>
      <c r="Q73" s="12"/>
    </row>
    <row r="74" spans="1:18" hidden="1" x14ac:dyDescent="0.25">
      <c r="A74" s="4"/>
      <c r="B74" s="4" t="s">
        <v>177</v>
      </c>
      <c r="C74" s="8" t="s">
        <v>178</v>
      </c>
      <c r="D74" s="8" t="s">
        <v>184</v>
      </c>
      <c r="E74" s="8"/>
      <c r="F74" s="9">
        <v>42</v>
      </c>
      <c r="G74" s="10">
        <f t="shared" si="1"/>
        <v>3504.7899999999991</v>
      </c>
      <c r="H74" s="8" t="s">
        <v>186</v>
      </c>
      <c r="I74" s="8" t="s">
        <v>74</v>
      </c>
      <c r="J74" s="8" t="s">
        <v>69</v>
      </c>
      <c r="K74" s="11">
        <v>74</v>
      </c>
      <c r="L74" s="8" t="s">
        <v>184</v>
      </c>
      <c r="M74" s="8" t="s">
        <v>70</v>
      </c>
      <c r="N74" s="8" t="s">
        <v>71</v>
      </c>
      <c r="O74" s="12"/>
      <c r="P74" s="12"/>
      <c r="Q74" s="12"/>
    </row>
    <row r="75" spans="1:18" hidden="1" x14ac:dyDescent="0.25">
      <c r="A75" s="4"/>
      <c r="B75" s="4" t="s">
        <v>177</v>
      </c>
      <c r="C75" s="8" t="s">
        <v>178</v>
      </c>
      <c r="D75" s="8" t="s">
        <v>184</v>
      </c>
      <c r="E75" s="8"/>
      <c r="F75" s="9">
        <v>357</v>
      </c>
      <c r="G75" s="10">
        <f t="shared" si="1"/>
        <v>3147.7899999999991</v>
      </c>
      <c r="H75" s="8" t="s">
        <v>187</v>
      </c>
      <c r="I75" s="8" t="s">
        <v>68</v>
      </c>
      <c r="J75" s="8" t="s">
        <v>69</v>
      </c>
      <c r="K75" s="11">
        <v>75</v>
      </c>
      <c r="L75" s="8" t="s">
        <v>184</v>
      </c>
      <c r="M75" s="8" t="s">
        <v>70</v>
      </c>
      <c r="N75" s="8" t="s">
        <v>71</v>
      </c>
      <c r="O75" s="12"/>
    </row>
    <row r="76" spans="1:18" hidden="1" x14ac:dyDescent="0.25">
      <c r="A76" s="4"/>
      <c r="B76" s="4" t="s">
        <v>177</v>
      </c>
      <c r="C76" s="8" t="s">
        <v>178</v>
      </c>
      <c r="D76" s="8" t="s">
        <v>184</v>
      </c>
      <c r="E76" s="8"/>
      <c r="F76" s="9">
        <v>203</v>
      </c>
      <c r="G76" s="10">
        <f t="shared" si="1"/>
        <v>2944.7899999999991</v>
      </c>
      <c r="H76" s="8" t="s">
        <v>188</v>
      </c>
      <c r="I76" s="8" t="s">
        <v>68</v>
      </c>
      <c r="J76" s="8" t="s">
        <v>69</v>
      </c>
      <c r="K76" s="11">
        <v>76</v>
      </c>
      <c r="L76" s="8" t="s">
        <v>184</v>
      </c>
      <c r="M76" s="8" t="s">
        <v>70</v>
      </c>
      <c r="N76" s="8" t="s">
        <v>71</v>
      </c>
      <c r="O76" s="12"/>
    </row>
    <row r="77" spans="1:18" x14ac:dyDescent="0.25">
      <c r="A77" s="4"/>
      <c r="B77" s="4" t="s">
        <v>177</v>
      </c>
      <c r="C77" s="8" t="s">
        <v>178</v>
      </c>
      <c r="D77" s="8" t="s">
        <v>189</v>
      </c>
      <c r="E77" s="9">
        <v>30</v>
      </c>
      <c r="F77" s="8"/>
      <c r="G77" s="10">
        <f t="shared" si="1"/>
        <v>2974.7899999999991</v>
      </c>
      <c r="H77" s="8" t="s">
        <v>190</v>
      </c>
      <c r="I77" s="8" t="s">
        <v>131</v>
      </c>
      <c r="J77" s="8" t="s">
        <v>191</v>
      </c>
      <c r="K77" s="11">
        <v>816195</v>
      </c>
      <c r="L77" s="8" t="s">
        <v>189</v>
      </c>
      <c r="M77" s="8" t="s">
        <v>70</v>
      </c>
      <c r="N77" s="8" t="s">
        <v>71</v>
      </c>
      <c r="O77" s="12"/>
    </row>
    <row r="78" spans="1:18" hidden="1" x14ac:dyDescent="0.25">
      <c r="A78" s="4"/>
      <c r="B78" s="4" t="s">
        <v>177</v>
      </c>
      <c r="C78" s="8" t="s">
        <v>178</v>
      </c>
      <c r="D78" s="8" t="s">
        <v>189</v>
      </c>
      <c r="E78" s="8"/>
      <c r="F78" s="13">
        <v>2000</v>
      </c>
      <c r="G78" s="10">
        <f t="shared" si="1"/>
        <v>974.78999999999905</v>
      </c>
      <c r="H78" s="8" t="s">
        <v>192</v>
      </c>
      <c r="I78" s="8" t="s">
        <v>79</v>
      </c>
      <c r="J78" s="8" t="s">
        <v>83</v>
      </c>
      <c r="K78" s="11">
        <v>77</v>
      </c>
      <c r="L78" s="8" t="s">
        <v>189</v>
      </c>
      <c r="M78" s="8" t="s">
        <v>70</v>
      </c>
      <c r="N78" s="8" t="s">
        <v>71</v>
      </c>
      <c r="O78" s="12"/>
    </row>
    <row r="79" spans="1:18" hidden="1" x14ac:dyDescent="0.25">
      <c r="A79" s="4"/>
      <c r="B79" s="4" t="s">
        <v>177</v>
      </c>
      <c r="C79" s="8" t="s">
        <v>178</v>
      </c>
      <c r="D79" s="8" t="s">
        <v>189</v>
      </c>
      <c r="E79" s="8"/>
      <c r="F79" s="9">
        <v>90</v>
      </c>
      <c r="G79" s="10">
        <f t="shared" si="1"/>
        <v>884.78999999999905</v>
      </c>
      <c r="H79" s="8" t="s">
        <v>193</v>
      </c>
      <c r="I79" s="8" t="s">
        <v>82</v>
      </c>
      <c r="J79" s="8" t="s">
        <v>83</v>
      </c>
      <c r="K79" s="11">
        <v>312059</v>
      </c>
      <c r="L79" s="8" t="s">
        <v>189</v>
      </c>
      <c r="M79" s="8" t="s">
        <v>70</v>
      </c>
      <c r="N79" s="8" t="s">
        <v>71</v>
      </c>
      <c r="O79" s="12"/>
    </row>
    <row r="80" spans="1:18" hidden="1" x14ac:dyDescent="0.25">
      <c r="A80" s="4"/>
      <c r="B80" s="4" t="s">
        <v>177</v>
      </c>
      <c r="C80" s="8" t="s">
        <v>178</v>
      </c>
      <c r="D80" s="8" t="s">
        <v>194</v>
      </c>
      <c r="E80" s="8"/>
      <c r="F80" s="9">
        <v>700</v>
      </c>
      <c r="G80" s="10">
        <f t="shared" si="1"/>
        <v>184.78999999999905</v>
      </c>
      <c r="H80" s="8" t="s">
        <v>195</v>
      </c>
      <c r="I80" s="8" t="s">
        <v>101</v>
      </c>
      <c r="J80" s="8" t="s">
        <v>80</v>
      </c>
      <c r="K80" s="11">
        <v>78</v>
      </c>
      <c r="L80" s="8" t="s">
        <v>194</v>
      </c>
      <c r="M80" s="8" t="s">
        <v>70</v>
      </c>
      <c r="N80" s="8" t="s">
        <v>71</v>
      </c>
      <c r="O80" s="12"/>
    </row>
    <row r="81" spans="1:15" hidden="1" x14ac:dyDescent="0.25">
      <c r="A81" s="4"/>
      <c r="B81" s="4" t="s">
        <v>177</v>
      </c>
      <c r="C81" s="8" t="s">
        <v>178</v>
      </c>
      <c r="D81" s="8" t="s">
        <v>194</v>
      </c>
      <c r="E81" s="8"/>
      <c r="F81" s="9">
        <v>90</v>
      </c>
      <c r="G81" s="10">
        <f t="shared" si="1"/>
        <v>94.789999999999054</v>
      </c>
      <c r="H81" s="8" t="s">
        <v>196</v>
      </c>
      <c r="I81" s="8" t="s">
        <v>82</v>
      </c>
      <c r="J81" s="8" t="s">
        <v>83</v>
      </c>
      <c r="K81" s="11">
        <v>413690</v>
      </c>
      <c r="L81" s="8" t="s">
        <v>194</v>
      </c>
      <c r="M81" s="8" t="s">
        <v>70</v>
      </c>
      <c r="N81" s="8" t="s">
        <v>71</v>
      </c>
      <c r="O81" s="12"/>
    </row>
    <row r="82" spans="1:15" x14ac:dyDescent="0.25">
      <c r="A82" s="4"/>
      <c r="B82" s="4" t="s">
        <v>177</v>
      </c>
      <c r="C82" s="8" t="s">
        <v>178</v>
      </c>
      <c r="D82" s="8" t="s">
        <v>197</v>
      </c>
      <c r="E82" s="13">
        <v>1625</v>
      </c>
      <c r="F82" s="8"/>
      <c r="G82" s="10">
        <f t="shared" si="1"/>
        <v>1719.7899999999991</v>
      </c>
      <c r="H82" s="8" t="s">
        <v>198</v>
      </c>
      <c r="I82" s="8" t="s">
        <v>131</v>
      </c>
      <c r="J82" s="8" t="s">
        <v>87</v>
      </c>
      <c r="K82" s="11">
        <v>907013</v>
      </c>
      <c r="L82" s="8" t="s">
        <v>197</v>
      </c>
      <c r="M82" s="8" t="s">
        <v>70</v>
      </c>
      <c r="N82" s="8" t="s">
        <v>71</v>
      </c>
      <c r="O82" s="12"/>
    </row>
    <row r="83" spans="1:15" x14ac:dyDescent="0.25">
      <c r="A83" s="4"/>
      <c r="B83" s="4" t="s">
        <v>177</v>
      </c>
      <c r="C83" s="8" t="s">
        <v>178</v>
      </c>
      <c r="D83" s="8" t="s">
        <v>199</v>
      </c>
      <c r="E83" s="9">
        <v>750</v>
      </c>
      <c r="F83" s="8"/>
      <c r="G83" s="10">
        <f t="shared" si="1"/>
        <v>2469.7899999999991</v>
      </c>
      <c r="H83" s="8" t="s">
        <v>200</v>
      </c>
      <c r="I83" s="8" t="s">
        <v>131</v>
      </c>
      <c r="J83" s="8" t="s">
        <v>87</v>
      </c>
      <c r="K83" s="11">
        <v>831035</v>
      </c>
      <c r="L83" s="8" t="s">
        <v>199</v>
      </c>
      <c r="M83" s="8" t="s">
        <v>70</v>
      </c>
      <c r="N83" s="8" t="s">
        <v>71</v>
      </c>
      <c r="O83" s="12"/>
    </row>
    <row r="84" spans="1:15" x14ac:dyDescent="0.25">
      <c r="A84" s="4"/>
      <c r="B84" s="4" t="s">
        <v>177</v>
      </c>
      <c r="C84" s="8" t="s">
        <v>178</v>
      </c>
      <c r="D84" s="8" t="s">
        <v>201</v>
      </c>
      <c r="E84" s="13">
        <v>1500</v>
      </c>
      <c r="F84" s="8"/>
      <c r="G84" s="10">
        <f t="shared" si="1"/>
        <v>3969.7899999999991</v>
      </c>
      <c r="H84" s="8" t="s">
        <v>202</v>
      </c>
      <c r="I84" s="8" t="s">
        <v>131</v>
      </c>
      <c r="J84" s="8" t="s">
        <v>87</v>
      </c>
      <c r="K84" s="11">
        <v>313109</v>
      </c>
      <c r="L84" s="8" t="s">
        <v>201</v>
      </c>
      <c r="M84" s="8" t="s">
        <v>70</v>
      </c>
      <c r="N84" s="8" t="s">
        <v>71</v>
      </c>
      <c r="O84" s="12"/>
    </row>
    <row r="85" spans="1:15" hidden="1" x14ac:dyDescent="0.25">
      <c r="A85" s="4"/>
      <c r="B85" s="4" t="s">
        <v>177</v>
      </c>
      <c r="C85" s="8" t="s">
        <v>178</v>
      </c>
      <c r="D85" s="8" t="s">
        <v>201</v>
      </c>
      <c r="E85" s="8"/>
      <c r="F85" s="13">
        <v>2000</v>
      </c>
      <c r="G85" s="10">
        <f t="shared" si="1"/>
        <v>1969.7899999999991</v>
      </c>
      <c r="H85" s="8" t="s">
        <v>203</v>
      </c>
      <c r="I85" s="8" t="s">
        <v>101</v>
      </c>
      <c r="J85" s="8" t="s">
        <v>102</v>
      </c>
      <c r="K85" s="11">
        <v>79</v>
      </c>
      <c r="L85" s="8" t="s">
        <v>201</v>
      </c>
      <c r="M85" s="8" t="s">
        <v>70</v>
      </c>
      <c r="N85" s="8" t="s">
        <v>71</v>
      </c>
      <c r="O85" s="12"/>
    </row>
    <row r="86" spans="1:15" hidden="1" x14ac:dyDescent="0.25">
      <c r="A86" s="4"/>
      <c r="B86" s="4" t="s">
        <v>177</v>
      </c>
      <c r="C86" s="8" t="s">
        <v>178</v>
      </c>
      <c r="D86" s="8" t="s">
        <v>201</v>
      </c>
      <c r="E86" s="8"/>
      <c r="F86" s="9">
        <v>90</v>
      </c>
      <c r="G86" s="10">
        <f t="shared" si="1"/>
        <v>1879.7899999999991</v>
      </c>
      <c r="H86" s="8" t="s">
        <v>204</v>
      </c>
      <c r="I86" s="8" t="s">
        <v>82</v>
      </c>
      <c r="J86" s="8" t="s">
        <v>83</v>
      </c>
      <c r="K86" s="11">
        <v>446068</v>
      </c>
      <c r="L86" s="8" t="s">
        <v>201</v>
      </c>
      <c r="M86" s="8" t="s">
        <v>70</v>
      </c>
      <c r="N86" s="8" t="s">
        <v>71</v>
      </c>
      <c r="O86" s="12"/>
    </row>
    <row r="87" spans="1:15" x14ac:dyDescent="0.25">
      <c r="A87" s="4"/>
      <c r="B87" s="4" t="s">
        <v>177</v>
      </c>
      <c r="C87" s="8" t="s">
        <v>178</v>
      </c>
      <c r="D87" s="8" t="s">
        <v>205</v>
      </c>
      <c r="E87" s="13">
        <v>1500</v>
      </c>
      <c r="F87" s="8"/>
      <c r="G87" s="10">
        <f t="shared" si="1"/>
        <v>3379.7899999999991</v>
      </c>
      <c r="H87" s="8" t="s">
        <v>206</v>
      </c>
      <c r="I87" s="8" t="s">
        <v>131</v>
      </c>
      <c r="J87" s="8" t="s">
        <v>87</v>
      </c>
      <c r="K87" s="11">
        <v>478051</v>
      </c>
      <c r="L87" s="8" t="s">
        <v>205</v>
      </c>
      <c r="M87" s="8" t="s">
        <v>70</v>
      </c>
      <c r="N87" s="8" t="s">
        <v>71</v>
      </c>
      <c r="O87" s="12"/>
    </row>
    <row r="88" spans="1:15" x14ac:dyDescent="0.25">
      <c r="A88" s="4"/>
      <c r="B88" s="4" t="s">
        <v>177</v>
      </c>
      <c r="C88" s="8" t="s">
        <v>178</v>
      </c>
      <c r="D88" s="8" t="s">
        <v>205</v>
      </c>
      <c r="E88" s="13">
        <v>1915.32</v>
      </c>
      <c r="F88" s="8"/>
      <c r="G88" s="10">
        <f t="shared" si="1"/>
        <v>5295.1099999999988</v>
      </c>
      <c r="H88" s="8" t="s">
        <v>207</v>
      </c>
      <c r="I88" s="8" t="s">
        <v>131</v>
      </c>
      <c r="J88" s="8" t="s">
        <v>87</v>
      </c>
      <c r="K88" s="11">
        <v>922499</v>
      </c>
      <c r="L88" s="8" t="s">
        <v>205</v>
      </c>
      <c r="M88" s="8" t="s">
        <v>70</v>
      </c>
      <c r="N88" s="8" t="s">
        <v>71</v>
      </c>
      <c r="O88" s="12"/>
    </row>
    <row r="89" spans="1:15" x14ac:dyDescent="0.25">
      <c r="A89" s="4"/>
      <c r="B89" s="4" t="s">
        <v>177</v>
      </c>
      <c r="C89" s="8" t="s">
        <v>178</v>
      </c>
      <c r="D89" s="8" t="s">
        <v>205</v>
      </c>
      <c r="E89" s="9">
        <v>500</v>
      </c>
      <c r="F89" s="8"/>
      <c r="G89" s="10">
        <f t="shared" si="1"/>
        <v>5795.1099999999988</v>
      </c>
      <c r="H89" s="8" t="s">
        <v>208</v>
      </c>
      <c r="I89" s="8" t="s">
        <v>143</v>
      </c>
      <c r="J89" s="8" t="s">
        <v>87</v>
      </c>
      <c r="K89" s="11">
        <v>827139</v>
      </c>
      <c r="L89" s="8" t="s">
        <v>209</v>
      </c>
      <c r="M89" s="8" t="s">
        <v>70</v>
      </c>
      <c r="N89" s="8" t="s">
        <v>71</v>
      </c>
      <c r="O89" s="12"/>
    </row>
    <row r="90" spans="1:15" x14ac:dyDescent="0.25">
      <c r="A90" s="4"/>
      <c r="B90" s="4" t="s">
        <v>177</v>
      </c>
      <c r="C90" s="8" t="s">
        <v>178</v>
      </c>
      <c r="D90" s="8" t="s">
        <v>205</v>
      </c>
      <c r="E90" s="9">
        <v>500</v>
      </c>
      <c r="F90" s="8"/>
      <c r="G90" s="10">
        <f t="shared" si="1"/>
        <v>6295.1099999999988</v>
      </c>
      <c r="H90" s="8" t="s">
        <v>210</v>
      </c>
      <c r="I90" s="8" t="s">
        <v>143</v>
      </c>
      <c r="J90" s="8" t="s">
        <v>87</v>
      </c>
      <c r="K90" s="11">
        <v>290641</v>
      </c>
      <c r="L90" s="8" t="s">
        <v>211</v>
      </c>
      <c r="M90" s="8" t="s">
        <v>70</v>
      </c>
      <c r="N90" s="8" t="s">
        <v>71</v>
      </c>
      <c r="O90" s="12"/>
    </row>
    <row r="91" spans="1:15" x14ac:dyDescent="0.25">
      <c r="A91" s="4"/>
      <c r="B91" s="4" t="s">
        <v>177</v>
      </c>
      <c r="C91" s="8" t="s">
        <v>178</v>
      </c>
      <c r="D91" s="8" t="s">
        <v>212</v>
      </c>
      <c r="E91" s="9">
        <v>500</v>
      </c>
      <c r="F91" s="8"/>
      <c r="G91" s="10">
        <f t="shared" si="1"/>
        <v>6795.1099999999988</v>
      </c>
      <c r="H91" s="8" t="s">
        <v>213</v>
      </c>
      <c r="I91" s="8" t="s">
        <v>131</v>
      </c>
      <c r="J91" s="8" t="s">
        <v>87</v>
      </c>
      <c r="K91" s="11">
        <v>544848</v>
      </c>
      <c r="L91" s="8" t="s">
        <v>212</v>
      </c>
      <c r="M91" s="8" t="s">
        <v>70</v>
      </c>
      <c r="N91" s="8" t="s">
        <v>71</v>
      </c>
      <c r="O91" s="12"/>
    </row>
    <row r="92" spans="1:15" x14ac:dyDescent="0.25">
      <c r="A92" s="4"/>
      <c r="B92" s="4" t="s">
        <v>177</v>
      </c>
      <c r="C92" s="8" t="s">
        <v>178</v>
      </c>
      <c r="D92" s="8" t="s">
        <v>214</v>
      </c>
      <c r="E92" s="13">
        <v>1000</v>
      </c>
      <c r="F92" s="8"/>
      <c r="G92" s="10">
        <f t="shared" si="1"/>
        <v>7795.1099999999988</v>
      </c>
      <c r="H92" s="8" t="s">
        <v>215</v>
      </c>
      <c r="I92" s="8" t="s">
        <v>131</v>
      </c>
      <c r="J92" s="8" t="s">
        <v>87</v>
      </c>
      <c r="K92" s="11">
        <v>98553</v>
      </c>
      <c r="L92" s="8" t="s">
        <v>214</v>
      </c>
      <c r="M92" s="8" t="s">
        <v>70</v>
      </c>
      <c r="N92" s="8" t="s">
        <v>71</v>
      </c>
      <c r="O92" s="12"/>
    </row>
    <row r="93" spans="1:15" hidden="1" x14ac:dyDescent="0.25">
      <c r="A93" s="4"/>
      <c r="B93" s="4" t="s">
        <v>177</v>
      </c>
      <c r="C93" s="8" t="s">
        <v>178</v>
      </c>
      <c r="D93" s="8" t="s">
        <v>216</v>
      </c>
      <c r="E93" s="8"/>
      <c r="F93" s="13">
        <v>1000</v>
      </c>
      <c r="G93" s="10">
        <f t="shared" si="1"/>
        <v>6795.1099999999988</v>
      </c>
      <c r="H93" s="8" t="s">
        <v>195</v>
      </c>
      <c r="I93" s="8" t="s">
        <v>101</v>
      </c>
      <c r="J93" s="8" t="s">
        <v>80</v>
      </c>
      <c r="K93" s="11">
        <v>80</v>
      </c>
      <c r="L93" s="8" t="s">
        <v>216</v>
      </c>
      <c r="M93" s="8" t="s">
        <v>70</v>
      </c>
      <c r="N93" s="8" t="s">
        <v>71</v>
      </c>
      <c r="O93" s="12"/>
    </row>
    <row r="94" spans="1:15" hidden="1" x14ac:dyDescent="0.25">
      <c r="A94" s="4"/>
      <c r="B94" s="4" t="s">
        <v>177</v>
      </c>
      <c r="C94" s="8" t="s">
        <v>178</v>
      </c>
      <c r="D94" s="8" t="s">
        <v>216</v>
      </c>
      <c r="E94" s="8"/>
      <c r="F94" s="9">
        <v>90</v>
      </c>
      <c r="G94" s="10">
        <f t="shared" si="1"/>
        <v>6705.1099999999988</v>
      </c>
      <c r="H94" s="8" t="s">
        <v>217</v>
      </c>
      <c r="I94" s="8" t="s">
        <v>82</v>
      </c>
      <c r="J94" s="8" t="s">
        <v>83</v>
      </c>
      <c r="K94" s="11">
        <v>252737</v>
      </c>
      <c r="L94" s="8" t="s">
        <v>216</v>
      </c>
      <c r="M94" s="8" t="s">
        <v>70</v>
      </c>
      <c r="N94" s="8" t="s">
        <v>71</v>
      </c>
      <c r="O94" s="12"/>
    </row>
    <row r="95" spans="1:15" x14ac:dyDescent="0.25">
      <c r="A95" s="4"/>
      <c r="B95" s="4" t="s">
        <v>177</v>
      </c>
      <c r="C95" s="8" t="s">
        <v>178</v>
      </c>
      <c r="D95" s="8" t="s">
        <v>218</v>
      </c>
      <c r="E95" s="13">
        <v>1787.28</v>
      </c>
      <c r="F95" s="8"/>
      <c r="G95" s="10">
        <f t="shared" si="1"/>
        <v>8492.39</v>
      </c>
      <c r="H95" s="8" t="s">
        <v>219</v>
      </c>
      <c r="I95" s="8" t="s">
        <v>131</v>
      </c>
      <c r="J95" s="8" t="s">
        <v>87</v>
      </c>
      <c r="K95" s="11">
        <v>702537</v>
      </c>
      <c r="L95" s="8" t="s">
        <v>218</v>
      </c>
      <c r="M95" s="8" t="s">
        <v>70</v>
      </c>
      <c r="N95" s="8" t="s">
        <v>71</v>
      </c>
      <c r="O95" s="12"/>
    </row>
    <row r="96" spans="1:15" hidden="1" x14ac:dyDescent="0.25">
      <c r="A96" s="4"/>
      <c r="B96" s="4" t="s">
        <v>177</v>
      </c>
      <c r="C96" s="8" t="s">
        <v>178</v>
      </c>
      <c r="D96" s="8" t="s">
        <v>218</v>
      </c>
      <c r="E96" s="8"/>
      <c r="F96" s="13">
        <v>1000</v>
      </c>
      <c r="G96" s="10">
        <f t="shared" si="1"/>
        <v>7492.3899999999994</v>
      </c>
      <c r="H96" s="8" t="s">
        <v>144</v>
      </c>
      <c r="I96" s="8" t="s">
        <v>126</v>
      </c>
      <c r="J96" s="8" t="s">
        <v>91</v>
      </c>
      <c r="K96" s="11">
        <v>81</v>
      </c>
      <c r="L96" s="8" t="s">
        <v>218</v>
      </c>
      <c r="M96" s="8" t="s">
        <v>70</v>
      </c>
      <c r="N96" s="8" t="s">
        <v>71</v>
      </c>
      <c r="O96" s="12"/>
    </row>
    <row r="97" spans="1:15" hidden="1" x14ac:dyDescent="0.25">
      <c r="A97" s="4"/>
      <c r="B97" s="4" t="s">
        <v>177</v>
      </c>
      <c r="C97" s="8" t="s">
        <v>178</v>
      </c>
      <c r="D97" s="8" t="s">
        <v>218</v>
      </c>
      <c r="E97" s="8"/>
      <c r="F97" s="9">
        <v>90</v>
      </c>
      <c r="G97" s="10">
        <f t="shared" si="1"/>
        <v>7402.3899999999994</v>
      </c>
      <c r="H97" s="8" t="s">
        <v>220</v>
      </c>
      <c r="I97" s="8" t="s">
        <v>82</v>
      </c>
      <c r="J97" s="8" t="s">
        <v>83</v>
      </c>
      <c r="K97" s="11">
        <v>376291</v>
      </c>
      <c r="L97" s="8" t="s">
        <v>218</v>
      </c>
      <c r="M97" s="8" t="s">
        <v>70</v>
      </c>
      <c r="N97" s="8" t="s">
        <v>71</v>
      </c>
      <c r="O97" s="12"/>
    </row>
    <row r="98" spans="1:15" hidden="1" x14ac:dyDescent="0.25">
      <c r="A98" s="4"/>
      <c r="B98" s="4" t="s">
        <v>177</v>
      </c>
      <c r="C98" s="8" t="s">
        <v>178</v>
      </c>
      <c r="D98" s="8" t="s">
        <v>221</v>
      </c>
      <c r="E98" s="8"/>
      <c r="F98" s="13">
        <v>1350</v>
      </c>
      <c r="G98" s="10">
        <f t="shared" si="1"/>
        <v>6052.3899999999994</v>
      </c>
      <c r="H98" s="8" t="s">
        <v>222</v>
      </c>
      <c r="I98" s="8" t="s">
        <v>79</v>
      </c>
      <c r="J98" s="8" t="s">
        <v>80</v>
      </c>
      <c r="K98" s="11">
        <v>82</v>
      </c>
      <c r="L98" s="8" t="s">
        <v>221</v>
      </c>
      <c r="M98" s="8" t="s">
        <v>70</v>
      </c>
      <c r="N98" s="8" t="s">
        <v>71</v>
      </c>
      <c r="O98" s="12"/>
    </row>
    <row r="99" spans="1:15" hidden="1" x14ac:dyDescent="0.25">
      <c r="A99" s="4"/>
      <c r="B99" s="4" t="s">
        <v>177</v>
      </c>
      <c r="C99" s="8" t="s">
        <v>178</v>
      </c>
      <c r="D99" s="8" t="s">
        <v>221</v>
      </c>
      <c r="E99" s="8"/>
      <c r="F99" s="9">
        <v>90</v>
      </c>
      <c r="G99" s="10">
        <f t="shared" si="1"/>
        <v>5962.3899999999994</v>
      </c>
      <c r="H99" s="8" t="s">
        <v>223</v>
      </c>
      <c r="I99" s="8" t="s">
        <v>82</v>
      </c>
      <c r="J99" s="8" t="s">
        <v>83</v>
      </c>
      <c r="K99" s="11">
        <v>458554</v>
      </c>
      <c r="L99" s="8" t="s">
        <v>221</v>
      </c>
      <c r="M99" s="8" t="s">
        <v>70</v>
      </c>
      <c r="N99" s="8" t="s">
        <v>71</v>
      </c>
      <c r="O99" s="12"/>
    </row>
    <row r="100" spans="1:15" x14ac:dyDescent="0.25">
      <c r="A100" s="4"/>
      <c r="B100" s="4" t="s">
        <v>177</v>
      </c>
      <c r="C100" s="8" t="s">
        <v>178</v>
      </c>
      <c r="D100" s="8" t="s">
        <v>224</v>
      </c>
      <c r="E100" s="9">
        <v>250</v>
      </c>
      <c r="F100" s="8"/>
      <c r="G100" s="10">
        <f t="shared" si="1"/>
        <v>6212.3899999999994</v>
      </c>
      <c r="H100" s="8" t="s">
        <v>225</v>
      </c>
      <c r="I100" s="8" t="s">
        <v>131</v>
      </c>
      <c r="J100" s="8" t="s">
        <v>87</v>
      </c>
      <c r="K100" s="11">
        <v>902130</v>
      </c>
      <c r="L100" s="8" t="s">
        <v>224</v>
      </c>
      <c r="M100" s="8" t="s">
        <v>70</v>
      </c>
      <c r="N100" s="8" t="s">
        <v>71</v>
      </c>
      <c r="O100" s="12"/>
    </row>
    <row r="101" spans="1:15" x14ac:dyDescent="0.25">
      <c r="A101" s="4"/>
      <c r="B101" s="4" t="s">
        <v>177</v>
      </c>
      <c r="C101" s="8" t="s">
        <v>178</v>
      </c>
      <c r="D101" s="8" t="s">
        <v>224</v>
      </c>
      <c r="E101" s="13">
        <v>1000</v>
      </c>
      <c r="F101" s="8"/>
      <c r="G101" s="10">
        <f t="shared" si="1"/>
        <v>7212.3899999999994</v>
      </c>
      <c r="H101" s="8" t="s">
        <v>226</v>
      </c>
      <c r="I101" s="8" t="s">
        <v>153</v>
      </c>
      <c r="J101" s="8" t="s">
        <v>87</v>
      </c>
      <c r="K101" s="11">
        <v>34081</v>
      </c>
      <c r="L101" s="8" t="s">
        <v>224</v>
      </c>
      <c r="M101" s="8" t="s">
        <v>70</v>
      </c>
      <c r="N101" s="8" t="s">
        <v>71</v>
      </c>
      <c r="O101" s="12"/>
    </row>
    <row r="102" spans="1:15" x14ac:dyDescent="0.25">
      <c r="A102" s="4"/>
      <c r="B102" s="4" t="s">
        <v>177</v>
      </c>
      <c r="C102" s="8" t="s">
        <v>178</v>
      </c>
      <c r="D102" s="8" t="s">
        <v>227</v>
      </c>
      <c r="E102" s="13">
        <v>5781.6</v>
      </c>
      <c r="F102" s="8"/>
      <c r="G102" s="10">
        <f t="shared" si="1"/>
        <v>12993.99</v>
      </c>
      <c r="H102" s="8" t="s">
        <v>228</v>
      </c>
      <c r="I102" s="8" t="s">
        <v>131</v>
      </c>
      <c r="J102" s="8" t="s">
        <v>87</v>
      </c>
      <c r="K102" s="11">
        <v>972004</v>
      </c>
      <c r="L102" s="8" t="s">
        <v>227</v>
      </c>
      <c r="M102" s="8" t="s">
        <v>70</v>
      </c>
      <c r="N102" s="8" t="s">
        <v>71</v>
      </c>
      <c r="O102" s="12"/>
    </row>
    <row r="103" spans="1:15" hidden="1" x14ac:dyDescent="0.25">
      <c r="A103" s="4"/>
      <c r="B103" s="4" t="s">
        <v>177</v>
      </c>
      <c r="C103" s="8" t="s">
        <v>229</v>
      </c>
      <c r="D103" s="8" t="s">
        <v>230</v>
      </c>
      <c r="E103" s="8"/>
      <c r="F103" s="13">
        <v>2162.83</v>
      </c>
      <c r="G103" s="10">
        <f t="shared" si="1"/>
        <v>10831.16</v>
      </c>
      <c r="H103" s="8" t="s">
        <v>231</v>
      </c>
      <c r="I103" s="8" t="s">
        <v>79</v>
      </c>
      <c r="J103" s="8" t="s">
        <v>83</v>
      </c>
      <c r="K103" s="11">
        <v>83</v>
      </c>
      <c r="L103" s="8" t="s">
        <v>230</v>
      </c>
      <c r="M103" s="8" t="s">
        <v>70</v>
      </c>
      <c r="N103" s="8" t="s">
        <v>71</v>
      </c>
      <c r="O103" s="12"/>
    </row>
    <row r="104" spans="1:15" hidden="1" x14ac:dyDescent="0.25">
      <c r="A104" s="4"/>
      <c r="B104" s="4" t="s">
        <v>177</v>
      </c>
      <c r="C104" s="8" t="s">
        <v>229</v>
      </c>
      <c r="D104" s="8" t="s">
        <v>230</v>
      </c>
      <c r="E104" s="8"/>
      <c r="F104" s="9">
        <v>90</v>
      </c>
      <c r="G104" s="10">
        <f t="shared" si="1"/>
        <v>10741.16</v>
      </c>
      <c r="H104" s="8" t="s">
        <v>232</v>
      </c>
      <c r="I104" s="8" t="s">
        <v>82</v>
      </c>
      <c r="J104" s="8" t="s">
        <v>83</v>
      </c>
      <c r="K104" s="11">
        <v>369105</v>
      </c>
      <c r="L104" s="8" t="s">
        <v>230</v>
      </c>
      <c r="M104" s="8" t="s">
        <v>70</v>
      </c>
      <c r="N104" s="8" t="s">
        <v>71</v>
      </c>
      <c r="O104" s="12"/>
    </row>
    <row r="105" spans="1:15" hidden="1" x14ac:dyDescent="0.25">
      <c r="A105" s="4"/>
      <c r="B105" s="4" t="s">
        <v>177</v>
      </c>
      <c r="C105" s="8" t="s">
        <v>229</v>
      </c>
      <c r="D105" s="8" t="s">
        <v>230</v>
      </c>
      <c r="E105" s="8"/>
      <c r="F105" s="13">
        <v>2116.85</v>
      </c>
      <c r="G105" s="10">
        <f t="shared" si="1"/>
        <v>8624.31</v>
      </c>
      <c r="H105" s="8" t="s">
        <v>233</v>
      </c>
      <c r="I105" s="8" t="s">
        <v>101</v>
      </c>
      <c r="J105" s="8" t="s">
        <v>102</v>
      </c>
      <c r="K105" s="11">
        <v>84</v>
      </c>
      <c r="L105" s="8" t="s">
        <v>230</v>
      </c>
      <c r="M105" s="8" t="s">
        <v>70</v>
      </c>
      <c r="N105" s="8" t="s">
        <v>71</v>
      </c>
      <c r="O105" s="12"/>
    </row>
    <row r="106" spans="1:15" hidden="1" x14ac:dyDescent="0.25">
      <c r="A106" s="4"/>
      <c r="B106" s="4" t="s">
        <v>177</v>
      </c>
      <c r="C106" s="8" t="s">
        <v>229</v>
      </c>
      <c r="D106" s="8" t="s">
        <v>230</v>
      </c>
      <c r="E106" s="8"/>
      <c r="F106" s="9">
        <v>90</v>
      </c>
      <c r="G106" s="10">
        <f t="shared" si="1"/>
        <v>8534.31</v>
      </c>
      <c r="H106" s="8" t="s">
        <v>234</v>
      </c>
      <c r="I106" s="8" t="s">
        <v>82</v>
      </c>
      <c r="J106" s="8" t="s">
        <v>83</v>
      </c>
      <c r="K106" s="11">
        <v>369188</v>
      </c>
      <c r="L106" s="8" t="s">
        <v>230</v>
      </c>
      <c r="M106" s="8" t="s">
        <v>70</v>
      </c>
      <c r="N106" s="8" t="s">
        <v>71</v>
      </c>
      <c r="O106" s="12"/>
    </row>
    <row r="107" spans="1:15" hidden="1" x14ac:dyDescent="0.25">
      <c r="A107" s="4"/>
      <c r="B107" s="4" t="s">
        <v>177</v>
      </c>
      <c r="C107" s="8" t="s">
        <v>229</v>
      </c>
      <c r="D107" s="8" t="s">
        <v>230</v>
      </c>
      <c r="E107" s="8"/>
      <c r="F107" s="9">
        <v>316</v>
      </c>
      <c r="G107" s="10">
        <f t="shared" si="1"/>
        <v>8218.31</v>
      </c>
      <c r="H107" s="8" t="s">
        <v>235</v>
      </c>
      <c r="I107" s="8" t="s">
        <v>68</v>
      </c>
      <c r="J107" s="8" t="s">
        <v>69</v>
      </c>
      <c r="K107" s="11">
        <v>85</v>
      </c>
      <c r="L107" s="8" t="s">
        <v>230</v>
      </c>
      <c r="M107" s="8" t="s">
        <v>70</v>
      </c>
      <c r="N107" s="8" t="s">
        <v>71</v>
      </c>
      <c r="O107" s="12"/>
    </row>
    <row r="108" spans="1:15" x14ac:dyDescent="0.25">
      <c r="A108" s="4"/>
      <c r="B108" s="4" t="s">
        <v>177</v>
      </c>
      <c r="C108" s="8" t="s">
        <v>229</v>
      </c>
      <c r="D108" s="8" t="s">
        <v>236</v>
      </c>
      <c r="E108" s="13">
        <v>2125</v>
      </c>
      <c r="F108" s="8"/>
      <c r="G108" s="10">
        <f t="shared" si="1"/>
        <v>10343.31</v>
      </c>
      <c r="H108" s="8" t="s">
        <v>237</v>
      </c>
      <c r="I108" s="8" t="s">
        <v>131</v>
      </c>
      <c r="J108" s="8" t="s">
        <v>87</v>
      </c>
      <c r="K108" s="11">
        <v>678187</v>
      </c>
      <c r="L108" s="8" t="s">
        <v>236</v>
      </c>
      <c r="M108" s="8" t="s">
        <v>70</v>
      </c>
      <c r="N108" s="8" t="s">
        <v>71</v>
      </c>
      <c r="O108" s="12"/>
    </row>
    <row r="109" spans="1:15" hidden="1" x14ac:dyDescent="0.25">
      <c r="A109" s="4"/>
      <c r="B109" s="4" t="s">
        <v>177</v>
      </c>
      <c r="C109" s="8" t="s">
        <v>229</v>
      </c>
      <c r="D109" s="8" t="s">
        <v>236</v>
      </c>
      <c r="E109" s="8"/>
      <c r="F109" s="13">
        <v>1202</v>
      </c>
      <c r="G109" s="10">
        <f t="shared" si="1"/>
        <v>9141.31</v>
      </c>
      <c r="H109" s="8" t="s">
        <v>238</v>
      </c>
      <c r="I109" s="8" t="s">
        <v>79</v>
      </c>
      <c r="J109" s="8" t="s">
        <v>80</v>
      </c>
      <c r="K109" s="11">
        <v>86</v>
      </c>
      <c r="L109" s="8" t="s">
        <v>236</v>
      </c>
      <c r="M109" s="8" t="s">
        <v>70</v>
      </c>
      <c r="N109" s="8" t="s">
        <v>71</v>
      </c>
      <c r="O109" s="12"/>
    </row>
    <row r="110" spans="1:15" hidden="1" x14ac:dyDescent="0.25">
      <c r="A110" s="4"/>
      <c r="B110" s="4" t="s">
        <v>177</v>
      </c>
      <c r="C110" s="8" t="s">
        <v>229</v>
      </c>
      <c r="D110" s="8" t="s">
        <v>236</v>
      </c>
      <c r="E110" s="8"/>
      <c r="F110" s="9">
        <v>90</v>
      </c>
      <c r="G110" s="10">
        <f t="shared" si="1"/>
        <v>9051.31</v>
      </c>
      <c r="H110" s="8" t="s">
        <v>239</v>
      </c>
      <c r="I110" s="8" t="s">
        <v>82</v>
      </c>
      <c r="J110" s="8" t="s">
        <v>83</v>
      </c>
      <c r="K110" s="11">
        <v>482481</v>
      </c>
      <c r="L110" s="8" t="s">
        <v>236</v>
      </c>
      <c r="M110" s="8" t="s">
        <v>70</v>
      </c>
      <c r="N110" s="8" t="s">
        <v>71</v>
      </c>
      <c r="O110" s="12"/>
    </row>
    <row r="111" spans="1:15" hidden="1" x14ac:dyDescent="0.25">
      <c r="A111" s="4"/>
      <c r="B111" s="4" t="s">
        <v>177</v>
      </c>
      <c r="C111" s="8" t="s">
        <v>229</v>
      </c>
      <c r="D111" s="8" t="s">
        <v>236</v>
      </c>
      <c r="E111" s="8"/>
      <c r="F111" s="9">
        <v>26.8</v>
      </c>
      <c r="G111" s="10">
        <f t="shared" si="1"/>
        <v>9024.51</v>
      </c>
      <c r="H111" s="8" t="s">
        <v>240</v>
      </c>
      <c r="I111" s="8" t="s">
        <v>68</v>
      </c>
      <c r="J111" s="8" t="s">
        <v>83</v>
      </c>
      <c r="K111" s="11">
        <v>87</v>
      </c>
      <c r="L111" s="8" t="s">
        <v>236</v>
      </c>
      <c r="M111" s="8" t="s">
        <v>70</v>
      </c>
      <c r="N111" s="8" t="s">
        <v>71</v>
      </c>
      <c r="O111" s="12"/>
    </row>
    <row r="112" spans="1:15" x14ac:dyDescent="0.25">
      <c r="A112" s="4"/>
      <c r="B112" s="4" t="s">
        <v>177</v>
      </c>
      <c r="C112" s="8" t="s">
        <v>229</v>
      </c>
      <c r="D112" s="8" t="s">
        <v>241</v>
      </c>
      <c r="E112" s="13">
        <v>1000</v>
      </c>
      <c r="F112" s="8"/>
      <c r="G112" s="10">
        <f t="shared" si="1"/>
        <v>10024.51</v>
      </c>
      <c r="H112" s="8" t="s">
        <v>242</v>
      </c>
      <c r="I112" s="8" t="s">
        <v>131</v>
      </c>
      <c r="J112" s="8" t="s">
        <v>87</v>
      </c>
      <c r="K112" s="11">
        <v>170432</v>
      </c>
      <c r="L112" s="8" t="s">
        <v>241</v>
      </c>
      <c r="M112" s="8" t="s">
        <v>70</v>
      </c>
      <c r="N112" s="8" t="s">
        <v>71</v>
      </c>
      <c r="O112" s="12"/>
    </row>
    <row r="113" spans="1:15" x14ac:dyDescent="0.25">
      <c r="A113" s="4"/>
      <c r="B113" s="4" t="s">
        <v>177</v>
      </c>
      <c r="C113" s="8" t="s">
        <v>229</v>
      </c>
      <c r="D113" s="8" t="s">
        <v>241</v>
      </c>
      <c r="E113" s="13">
        <v>2246.56</v>
      </c>
      <c r="F113" s="8"/>
      <c r="G113" s="10">
        <f t="shared" si="1"/>
        <v>12271.07</v>
      </c>
      <c r="H113" s="8" t="s">
        <v>243</v>
      </c>
      <c r="I113" s="8" t="s">
        <v>131</v>
      </c>
      <c r="J113" s="8" t="s">
        <v>87</v>
      </c>
      <c r="K113" s="11">
        <v>700112</v>
      </c>
      <c r="L113" s="8" t="s">
        <v>241</v>
      </c>
      <c r="M113" s="8" t="s">
        <v>70</v>
      </c>
      <c r="N113" s="8" t="s">
        <v>71</v>
      </c>
      <c r="O113" s="12"/>
    </row>
    <row r="114" spans="1:15" x14ac:dyDescent="0.25">
      <c r="A114" s="4"/>
      <c r="B114" s="4" t="s">
        <v>177</v>
      </c>
      <c r="C114" s="8" t="s">
        <v>229</v>
      </c>
      <c r="D114" s="8" t="s">
        <v>244</v>
      </c>
      <c r="E114" s="13">
        <v>2741.28</v>
      </c>
      <c r="F114" s="8"/>
      <c r="G114" s="10">
        <f t="shared" si="1"/>
        <v>15012.35</v>
      </c>
      <c r="H114" s="8" t="s">
        <v>245</v>
      </c>
      <c r="I114" s="8" t="s">
        <v>131</v>
      </c>
      <c r="J114" s="8" t="s">
        <v>87</v>
      </c>
      <c r="K114" s="11">
        <v>155993</v>
      </c>
      <c r="L114" s="8" t="s">
        <v>244</v>
      </c>
      <c r="M114" s="8" t="s">
        <v>70</v>
      </c>
      <c r="N114" s="8" t="s">
        <v>71</v>
      </c>
      <c r="O114" s="12"/>
    </row>
    <row r="115" spans="1:15" x14ac:dyDescent="0.25">
      <c r="A115" s="4"/>
      <c r="B115" s="4" t="s">
        <v>177</v>
      </c>
      <c r="C115" s="8" t="s">
        <v>229</v>
      </c>
      <c r="D115" s="8" t="s">
        <v>246</v>
      </c>
      <c r="E115" s="13">
        <v>4000</v>
      </c>
      <c r="F115" s="8"/>
      <c r="G115" s="10">
        <f t="shared" si="1"/>
        <v>19012.349999999999</v>
      </c>
      <c r="H115" s="8" t="s">
        <v>247</v>
      </c>
      <c r="I115" s="8" t="s">
        <v>131</v>
      </c>
      <c r="J115" s="8" t="s">
        <v>87</v>
      </c>
      <c r="K115" s="11">
        <v>387982</v>
      </c>
      <c r="L115" s="8" t="s">
        <v>246</v>
      </c>
      <c r="M115" s="8" t="s">
        <v>70</v>
      </c>
      <c r="N115" s="8" t="s">
        <v>71</v>
      </c>
      <c r="O115" s="12"/>
    </row>
    <row r="116" spans="1:15" x14ac:dyDescent="0.25">
      <c r="A116" s="4"/>
      <c r="B116" s="4" t="s">
        <v>177</v>
      </c>
      <c r="C116" s="8" t="s">
        <v>229</v>
      </c>
      <c r="D116" s="8" t="s">
        <v>246</v>
      </c>
      <c r="E116" s="13">
        <v>8884.7199999999993</v>
      </c>
      <c r="F116" s="8"/>
      <c r="G116" s="10">
        <f t="shared" si="1"/>
        <v>27897.07</v>
      </c>
      <c r="H116" s="8" t="s">
        <v>248</v>
      </c>
      <c r="I116" s="8" t="s">
        <v>131</v>
      </c>
      <c r="J116" s="8" t="s">
        <v>87</v>
      </c>
      <c r="K116" s="11">
        <v>90515</v>
      </c>
      <c r="L116" s="8" t="s">
        <v>246</v>
      </c>
      <c r="M116" s="8" t="s">
        <v>70</v>
      </c>
      <c r="N116" s="8" t="s">
        <v>71</v>
      </c>
      <c r="O116" s="12"/>
    </row>
    <row r="117" spans="1:15" hidden="1" x14ac:dyDescent="0.25">
      <c r="A117" s="4"/>
      <c r="B117" s="4" t="s">
        <v>177</v>
      </c>
      <c r="C117" s="8" t="s">
        <v>229</v>
      </c>
      <c r="D117" s="8" t="s">
        <v>246</v>
      </c>
      <c r="E117" s="8"/>
      <c r="F117" s="13">
        <v>1000</v>
      </c>
      <c r="G117" s="10">
        <f t="shared" si="1"/>
        <v>26897.07</v>
      </c>
      <c r="H117" s="8" t="s">
        <v>144</v>
      </c>
      <c r="I117" s="8" t="s">
        <v>126</v>
      </c>
      <c r="J117" s="8" t="s">
        <v>91</v>
      </c>
      <c r="K117" s="11">
        <v>88</v>
      </c>
      <c r="L117" s="8" t="s">
        <v>246</v>
      </c>
      <c r="M117" s="8" t="s">
        <v>70</v>
      </c>
      <c r="N117" s="8" t="s">
        <v>71</v>
      </c>
      <c r="O117" s="12"/>
    </row>
    <row r="118" spans="1:15" hidden="1" x14ac:dyDescent="0.25">
      <c r="A118" s="4"/>
      <c r="B118" s="4" t="s">
        <v>177</v>
      </c>
      <c r="C118" s="8" t="s">
        <v>229</v>
      </c>
      <c r="D118" s="8" t="s">
        <v>246</v>
      </c>
      <c r="E118" s="8"/>
      <c r="F118" s="9">
        <v>90</v>
      </c>
      <c r="G118" s="10">
        <f t="shared" si="1"/>
        <v>26807.07</v>
      </c>
      <c r="H118" s="8" t="s">
        <v>249</v>
      </c>
      <c r="I118" s="8" t="s">
        <v>82</v>
      </c>
      <c r="J118" s="8" t="s">
        <v>83</v>
      </c>
      <c r="K118" s="11">
        <v>447278</v>
      </c>
      <c r="L118" s="8" t="s">
        <v>246</v>
      </c>
      <c r="M118" s="8" t="s">
        <v>70</v>
      </c>
      <c r="N118" s="8" t="s">
        <v>71</v>
      </c>
      <c r="O118" s="12"/>
    </row>
    <row r="119" spans="1:15" hidden="1" x14ac:dyDescent="0.25">
      <c r="A119" s="4"/>
      <c r="B119" s="4" t="s">
        <v>177</v>
      </c>
      <c r="C119" s="8" t="s">
        <v>229</v>
      </c>
      <c r="D119" s="8" t="s">
        <v>246</v>
      </c>
      <c r="E119" s="8"/>
      <c r="F119" s="9">
        <v>302.58</v>
      </c>
      <c r="G119" s="10">
        <f t="shared" si="1"/>
        <v>26504.489999999998</v>
      </c>
      <c r="H119" s="8" t="s">
        <v>250</v>
      </c>
      <c r="I119" s="8" t="s">
        <v>68</v>
      </c>
      <c r="J119" s="8" t="s">
        <v>69</v>
      </c>
      <c r="K119" s="11">
        <v>90</v>
      </c>
      <c r="L119" s="8" t="s">
        <v>246</v>
      </c>
      <c r="M119" s="8" t="s">
        <v>70</v>
      </c>
      <c r="N119" s="8" t="s">
        <v>71</v>
      </c>
      <c r="O119" s="12"/>
    </row>
    <row r="120" spans="1:15" hidden="1" x14ac:dyDescent="0.25">
      <c r="A120" s="4"/>
      <c r="B120" s="4" t="s">
        <v>177</v>
      </c>
      <c r="C120" s="8" t="s">
        <v>229</v>
      </c>
      <c r="D120" s="8" t="s">
        <v>246</v>
      </c>
      <c r="E120" s="8"/>
      <c r="F120" s="9">
        <v>172.05</v>
      </c>
      <c r="G120" s="10">
        <f t="shared" si="1"/>
        <v>26332.44</v>
      </c>
      <c r="H120" s="8" t="s">
        <v>251</v>
      </c>
      <c r="I120" s="8" t="s">
        <v>68</v>
      </c>
      <c r="J120" s="8" t="s">
        <v>69</v>
      </c>
      <c r="K120" s="11">
        <v>89</v>
      </c>
      <c r="L120" s="8" t="s">
        <v>246</v>
      </c>
      <c r="M120" s="8" t="s">
        <v>70</v>
      </c>
      <c r="N120" s="8" t="s">
        <v>71</v>
      </c>
      <c r="O120" s="12"/>
    </row>
    <row r="121" spans="1:15" hidden="1" x14ac:dyDescent="0.25">
      <c r="A121" s="4"/>
      <c r="B121" s="4" t="s">
        <v>177</v>
      </c>
      <c r="C121" s="8" t="s">
        <v>229</v>
      </c>
      <c r="D121" s="8" t="s">
        <v>246</v>
      </c>
      <c r="E121" s="8"/>
      <c r="F121" s="13">
        <v>1305.23</v>
      </c>
      <c r="G121" s="10">
        <f t="shared" si="1"/>
        <v>25027.21</v>
      </c>
      <c r="H121" s="8" t="s">
        <v>252</v>
      </c>
      <c r="I121" s="8" t="s">
        <v>68</v>
      </c>
      <c r="J121" s="8" t="s">
        <v>69</v>
      </c>
      <c r="K121" s="11">
        <v>92</v>
      </c>
      <c r="L121" s="8" t="s">
        <v>246</v>
      </c>
      <c r="M121" s="8" t="s">
        <v>70</v>
      </c>
      <c r="N121" s="8" t="s">
        <v>71</v>
      </c>
      <c r="O121" s="12"/>
    </row>
    <row r="122" spans="1:15" hidden="1" x14ac:dyDescent="0.25">
      <c r="A122" s="4"/>
      <c r="B122" s="4" t="s">
        <v>177</v>
      </c>
      <c r="C122" s="8" t="s">
        <v>229</v>
      </c>
      <c r="D122" s="8" t="s">
        <v>246</v>
      </c>
      <c r="E122" s="8"/>
      <c r="F122" s="9">
        <v>35.6</v>
      </c>
      <c r="G122" s="10">
        <f t="shared" si="1"/>
        <v>24991.61</v>
      </c>
      <c r="H122" s="8" t="s">
        <v>253</v>
      </c>
      <c r="I122" s="8"/>
      <c r="J122" s="8" t="s">
        <v>69</v>
      </c>
      <c r="K122" s="11">
        <v>91</v>
      </c>
      <c r="L122" s="8" t="s">
        <v>246</v>
      </c>
      <c r="M122" s="8" t="s">
        <v>70</v>
      </c>
      <c r="N122" s="8" t="s">
        <v>71</v>
      </c>
      <c r="O122" s="12"/>
    </row>
    <row r="123" spans="1:15" x14ac:dyDescent="0.25">
      <c r="A123" s="4"/>
      <c r="B123" s="4" t="s">
        <v>177</v>
      </c>
      <c r="C123" s="8" t="s">
        <v>229</v>
      </c>
      <c r="D123" s="8" t="s">
        <v>254</v>
      </c>
      <c r="E123" s="13">
        <v>20000</v>
      </c>
      <c r="F123" s="8"/>
      <c r="G123" s="10">
        <f t="shared" si="1"/>
        <v>44991.61</v>
      </c>
      <c r="H123" s="8" t="s">
        <v>255</v>
      </c>
      <c r="I123" s="8" t="s">
        <v>256</v>
      </c>
      <c r="J123" s="8" t="s">
        <v>87</v>
      </c>
      <c r="K123" s="11">
        <v>69587</v>
      </c>
      <c r="L123" s="8" t="s">
        <v>254</v>
      </c>
      <c r="M123" s="8" t="s">
        <v>70</v>
      </c>
      <c r="N123" s="8" t="s">
        <v>71</v>
      </c>
      <c r="O123" s="12"/>
    </row>
    <row r="124" spans="1:15" x14ac:dyDescent="0.25">
      <c r="A124" s="4"/>
      <c r="B124" s="4" t="s">
        <v>177</v>
      </c>
      <c r="C124" s="8" t="s">
        <v>229</v>
      </c>
      <c r="D124" s="8" t="s">
        <v>257</v>
      </c>
      <c r="E124" s="13">
        <v>10158.94</v>
      </c>
      <c r="F124" s="8"/>
      <c r="G124" s="10">
        <f t="shared" si="1"/>
        <v>55150.55</v>
      </c>
      <c r="H124" s="8" t="s">
        <v>258</v>
      </c>
      <c r="I124" s="8" t="s">
        <v>131</v>
      </c>
      <c r="J124" s="8" t="s">
        <v>87</v>
      </c>
      <c r="K124" s="11">
        <v>927952</v>
      </c>
      <c r="L124" s="8" t="s">
        <v>257</v>
      </c>
      <c r="M124" s="8" t="s">
        <v>70</v>
      </c>
      <c r="N124" s="8" t="s">
        <v>71</v>
      </c>
      <c r="O124" s="12"/>
    </row>
    <row r="125" spans="1:15" x14ac:dyDescent="0.25">
      <c r="A125" s="4"/>
      <c r="B125" s="4" t="s">
        <v>177</v>
      </c>
      <c r="C125" s="8" t="s">
        <v>229</v>
      </c>
      <c r="D125" s="8" t="s">
        <v>259</v>
      </c>
      <c r="E125" s="13">
        <v>7681.6</v>
      </c>
      <c r="F125" s="8"/>
      <c r="G125" s="10">
        <f t="shared" si="1"/>
        <v>62832.15</v>
      </c>
      <c r="H125" s="8" t="s">
        <v>260</v>
      </c>
      <c r="I125" s="8" t="s">
        <v>261</v>
      </c>
      <c r="J125" s="8" t="s">
        <v>87</v>
      </c>
      <c r="K125" s="11">
        <v>970018</v>
      </c>
      <c r="L125" s="8" t="s">
        <v>259</v>
      </c>
      <c r="M125" s="8" t="s">
        <v>70</v>
      </c>
      <c r="N125" s="8" t="s">
        <v>71</v>
      </c>
      <c r="O125" s="12"/>
    </row>
    <row r="126" spans="1:15" hidden="1" x14ac:dyDescent="0.25">
      <c r="A126" s="4"/>
      <c r="B126" s="4" t="s">
        <v>177</v>
      </c>
      <c r="C126" s="8" t="s">
        <v>229</v>
      </c>
      <c r="D126" s="8" t="s">
        <v>259</v>
      </c>
      <c r="E126" s="8"/>
      <c r="F126" s="13">
        <v>1000</v>
      </c>
      <c r="G126" s="10">
        <f t="shared" si="1"/>
        <v>61832.15</v>
      </c>
      <c r="H126" s="8" t="s">
        <v>144</v>
      </c>
      <c r="I126" s="8" t="s">
        <v>126</v>
      </c>
      <c r="J126" s="8" t="s">
        <v>91</v>
      </c>
      <c r="K126" s="11">
        <v>93</v>
      </c>
      <c r="L126" s="8" t="s">
        <v>259</v>
      </c>
      <c r="M126" s="8" t="s">
        <v>70</v>
      </c>
      <c r="N126" s="8" t="s">
        <v>71</v>
      </c>
      <c r="O126" s="12"/>
    </row>
    <row r="127" spans="1:15" hidden="1" x14ac:dyDescent="0.25">
      <c r="A127" s="4"/>
      <c r="B127" s="4" t="s">
        <v>177</v>
      </c>
      <c r="C127" s="8" t="s">
        <v>229</v>
      </c>
      <c r="D127" s="8" t="s">
        <v>259</v>
      </c>
      <c r="E127" s="8"/>
      <c r="F127" s="9">
        <v>90</v>
      </c>
      <c r="G127" s="10">
        <f t="shared" si="1"/>
        <v>61742.15</v>
      </c>
      <c r="H127" s="8" t="s">
        <v>262</v>
      </c>
      <c r="I127" s="8" t="s">
        <v>82</v>
      </c>
      <c r="J127" s="8" t="s">
        <v>83</v>
      </c>
      <c r="K127" s="11">
        <v>235316</v>
      </c>
      <c r="L127" s="8" t="s">
        <v>259</v>
      </c>
      <c r="M127" s="8" t="s">
        <v>70</v>
      </c>
      <c r="N127" s="8" t="s">
        <v>71</v>
      </c>
      <c r="O127" s="12"/>
    </row>
    <row r="128" spans="1:15" x14ac:dyDescent="0.25">
      <c r="A128" s="4"/>
      <c r="B128" s="4" t="s">
        <v>177</v>
      </c>
      <c r="C128" s="8" t="s">
        <v>229</v>
      </c>
      <c r="D128" s="8" t="s">
        <v>263</v>
      </c>
      <c r="E128" s="13">
        <v>5000</v>
      </c>
      <c r="F128" s="8"/>
      <c r="G128" s="10">
        <f t="shared" si="1"/>
        <v>66742.149999999994</v>
      </c>
      <c r="H128" s="8" t="s">
        <v>264</v>
      </c>
      <c r="I128" s="8" t="s">
        <v>265</v>
      </c>
      <c r="J128" s="8" t="s">
        <v>87</v>
      </c>
      <c r="K128" s="11">
        <v>922118</v>
      </c>
      <c r="L128" s="8" t="s">
        <v>263</v>
      </c>
      <c r="M128" s="8" t="s">
        <v>70</v>
      </c>
      <c r="N128" s="8" t="s">
        <v>71</v>
      </c>
      <c r="O128" s="12"/>
    </row>
    <row r="129" spans="1:48" x14ac:dyDescent="0.25">
      <c r="A129" s="4"/>
      <c r="B129" s="4" t="s">
        <v>177</v>
      </c>
      <c r="C129" s="8" t="s">
        <v>229</v>
      </c>
      <c r="D129" s="8" t="s">
        <v>266</v>
      </c>
      <c r="E129" s="9">
        <v>500</v>
      </c>
      <c r="F129" s="8"/>
      <c r="G129" s="10">
        <f t="shared" si="1"/>
        <v>67242.149999999994</v>
      </c>
      <c r="H129" s="8" t="s">
        <v>267</v>
      </c>
      <c r="I129" s="8" t="s">
        <v>131</v>
      </c>
      <c r="J129" s="8" t="s">
        <v>87</v>
      </c>
      <c r="K129" s="11">
        <v>968487</v>
      </c>
      <c r="L129" s="8" t="s">
        <v>266</v>
      </c>
      <c r="M129" s="8" t="s">
        <v>70</v>
      </c>
      <c r="N129" s="8" t="s">
        <v>71</v>
      </c>
      <c r="O129" s="12"/>
    </row>
    <row r="130" spans="1:48" x14ac:dyDescent="0.25">
      <c r="A130" s="4"/>
      <c r="B130" s="4" t="s">
        <v>177</v>
      </c>
      <c r="C130" s="8" t="s">
        <v>229</v>
      </c>
      <c r="D130" s="8" t="s">
        <v>268</v>
      </c>
      <c r="E130" s="13">
        <v>10390.42</v>
      </c>
      <c r="F130" s="8"/>
      <c r="G130" s="10">
        <f t="shared" si="1"/>
        <v>77632.569999999992</v>
      </c>
      <c r="H130" s="8" t="s">
        <v>269</v>
      </c>
      <c r="I130" s="8" t="s">
        <v>131</v>
      </c>
      <c r="J130" s="8" t="s">
        <v>87</v>
      </c>
      <c r="K130" s="11">
        <v>670105</v>
      </c>
      <c r="L130" s="8" t="s">
        <v>268</v>
      </c>
      <c r="M130" s="8" t="s">
        <v>70</v>
      </c>
      <c r="N130" s="8" t="s">
        <v>71</v>
      </c>
      <c r="O130" s="12"/>
    </row>
    <row r="131" spans="1:48" x14ac:dyDescent="0.25">
      <c r="A131" s="4"/>
      <c r="B131" s="4" t="s">
        <v>177</v>
      </c>
      <c r="C131" s="8" t="s">
        <v>229</v>
      </c>
      <c r="D131" s="8" t="s">
        <v>270</v>
      </c>
      <c r="E131" s="13">
        <v>5000</v>
      </c>
      <c r="F131" s="8"/>
      <c r="G131" s="10">
        <f t="shared" si="1"/>
        <v>82632.569999999992</v>
      </c>
      <c r="H131" s="8" t="s">
        <v>18</v>
      </c>
      <c r="I131" s="8" t="s">
        <v>153</v>
      </c>
      <c r="J131" s="8" t="s">
        <v>87</v>
      </c>
      <c r="K131" s="11">
        <v>62432</v>
      </c>
      <c r="L131" s="8" t="s">
        <v>271</v>
      </c>
      <c r="M131" s="8" t="s">
        <v>70</v>
      </c>
      <c r="N131" s="8" t="s">
        <v>71</v>
      </c>
      <c r="O131" s="12"/>
    </row>
    <row r="132" spans="1:48" x14ac:dyDescent="0.25">
      <c r="A132" s="4"/>
      <c r="B132" s="4" t="s">
        <v>177</v>
      </c>
      <c r="C132" s="8" t="s">
        <v>229</v>
      </c>
      <c r="D132" s="8" t="s">
        <v>270</v>
      </c>
      <c r="E132" s="13">
        <v>9551.2000000000007</v>
      </c>
      <c r="F132" s="8"/>
      <c r="G132" s="10">
        <f t="shared" ref="G132:G195" si="2">E132-F132+G131</f>
        <v>92183.76999999999</v>
      </c>
      <c r="H132" s="8" t="s">
        <v>272</v>
      </c>
      <c r="I132" s="8" t="s">
        <v>131</v>
      </c>
      <c r="J132" s="8" t="s">
        <v>87</v>
      </c>
      <c r="K132" s="11">
        <v>621454</v>
      </c>
      <c r="L132" s="8" t="s">
        <v>270</v>
      </c>
      <c r="M132" s="8" t="s">
        <v>70</v>
      </c>
      <c r="N132" s="8" t="s">
        <v>71</v>
      </c>
      <c r="O132" s="12"/>
    </row>
    <row r="133" spans="1:48" x14ac:dyDescent="0.25">
      <c r="A133" s="4"/>
      <c r="B133" s="4" t="s">
        <v>177</v>
      </c>
      <c r="C133" s="8" t="s">
        <v>229</v>
      </c>
      <c r="D133" s="8" t="s">
        <v>273</v>
      </c>
      <c r="E133" s="13">
        <v>4000</v>
      </c>
      <c r="F133" s="8"/>
      <c r="G133" s="10">
        <f t="shared" si="2"/>
        <v>96183.76999999999</v>
      </c>
      <c r="H133" s="8" t="s">
        <v>274</v>
      </c>
      <c r="I133" s="8" t="s">
        <v>131</v>
      </c>
      <c r="J133" s="8" t="s">
        <v>87</v>
      </c>
      <c r="K133" s="11">
        <v>703191</v>
      </c>
      <c r="L133" s="8" t="s">
        <v>273</v>
      </c>
      <c r="M133" s="8" t="s">
        <v>70</v>
      </c>
      <c r="N133" s="8" t="s">
        <v>71</v>
      </c>
      <c r="O133" s="12"/>
    </row>
    <row r="134" spans="1:48" hidden="1" x14ac:dyDescent="0.25">
      <c r="A134" s="4"/>
      <c r="B134" s="4" t="s">
        <v>177</v>
      </c>
      <c r="C134" s="8" t="s">
        <v>229</v>
      </c>
      <c r="D134" s="8" t="s">
        <v>275</v>
      </c>
      <c r="E134" s="8"/>
      <c r="F134" s="13">
        <v>17721</v>
      </c>
      <c r="G134" s="10">
        <f t="shared" si="2"/>
        <v>78462.76999999999</v>
      </c>
      <c r="H134" s="8" t="s">
        <v>276</v>
      </c>
      <c r="I134" s="8" t="s">
        <v>126</v>
      </c>
      <c r="J134" s="8" t="s">
        <v>91</v>
      </c>
      <c r="K134" s="11">
        <v>94</v>
      </c>
      <c r="L134" s="8" t="s">
        <v>275</v>
      </c>
      <c r="M134" s="8" t="s">
        <v>70</v>
      </c>
      <c r="N134" s="8" t="s">
        <v>71</v>
      </c>
      <c r="O134" s="12"/>
    </row>
    <row r="135" spans="1:48" hidden="1" x14ac:dyDescent="0.25">
      <c r="A135" s="4"/>
      <c r="B135" s="4" t="s">
        <v>177</v>
      </c>
      <c r="C135" s="8" t="s">
        <v>229</v>
      </c>
      <c r="D135" s="8" t="s">
        <v>275</v>
      </c>
      <c r="E135" s="8"/>
      <c r="F135" s="9">
        <v>90</v>
      </c>
      <c r="G135" s="10">
        <f t="shared" si="2"/>
        <v>78372.76999999999</v>
      </c>
      <c r="H135" s="8" t="s">
        <v>277</v>
      </c>
      <c r="I135" s="8" t="s">
        <v>82</v>
      </c>
      <c r="J135" s="8" t="s">
        <v>83</v>
      </c>
      <c r="K135" s="11">
        <v>501948</v>
      </c>
      <c r="L135" s="8" t="s">
        <v>275</v>
      </c>
      <c r="M135" s="8" t="s">
        <v>70</v>
      </c>
      <c r="N135" s="8" t="s">
        <v>71</v>
      </c>
      <c r="O135" s="12"/>
    </row>
    <row r="136" spans="1:48" x14ac:dyDescent="0.25">
      <c r="A136" s="4"/>
      <c r="B136" s="4" t="s">
        <v>177</v>
      </c>
      <c r="C136" s="8" t="s">
        <v>229</v>
      </c>
      <c r="D136" s="8" t="s">
        <v>278</v>
      </c>
      <c r="E136" s="9">
        <v>500</v>
      </c>
      <c r="F136" s="8"/>
      <c r="G136" s="10">
        <f t="shared" si="2"/>
        <v>78872.76999999999</v>
      </c>
      <c r="H136" s="8" t="s">
        <v>279</v>
      </c>
      <c r="I136" s="8" t="s">
        <v>131</v>
      </c>
      <c r="J136" s="8" t="s">
        <v>191</v>
      </c>
      <c r="K136" s="11">
        <v>95798</v>
      </c>
      <c r="L136" s="8" t="s">
        <v>278</v>
      </c>
      <c r="M136" s="8" t="s">
        <v>70</v>
      </c>
      <c r="N136" s="8" t="s">
        <v>71</v>
      </c>
      <c r="O136" s="12"/>
    </row>
    <row r="137" spans="1:48" hidden="1" x14ac:dyDescent="0.25">
      <c r="A137" s="4"/>
      <c r="B137" s="4" t="s">
        <v>177</v>
      </c>
      <c r="C137" s="8" t="s">
        <v>229</v>
      </c>
      <c r="D137" s="8" t="s">
        <v>278</v>
      </c>
      <c r="E137" s="8"/>
      <c r="F137" s="13">
        <v>6400</v>
      </c>
      <c r="G137" s="10">
        <f t="shared" si="2"/>
        <v>72472.76999999999</v>
      </c>
      <c r="H137" s="8" t="s">
        <v>280</v>
      </c>
      <c r="I137" s="8" t="s">
        <v>281</v>
      </c>
      <c r="J137" s="8" t="s">
        <v>91</v>
      </c>
      <c r="K137" s="11">
        <v>95</v>
      </c>
      <c r="L137" s="8" t="s">
        <v>278</v>
      </c>
      <c r="M137" s="8" t="s">
        <v>70</v>
      </c>
      <c r="N137" s="8" t="s">
        <v>71</v>
      </c>
      <c r="O137" s="12"/>
    </row>
    <row r="138" spans="1:48" hidden="1" x14ac:dyDescent="0.25">
      <c r="A138" s="4"/>
      <c r="B138" s="4" t="s">
        <v>177</v>
      </c>
      <c r="C138" s="8" t="s">
        <v>229</v>
      </c>
      <c r="D138" s="8" t="s">
        <v>278</v>
      </c>
      <c r="E138" s="8"/>
      <c r="F138" s="9">
        <v>90</v>
      </c>
      <c r="G138" s="10">
        <f t="shared" si="2"/>
        <v>72382.76999999999</v>
      </c>
      <c r="H138" s="8" t="s">
        <v>282</v>
      </c>
      <c r="I138" s="8" t="s">
        <v>82</v>
      </c>
      <c r="J138" s="8" t="s">
        <v>83</v>
      </c>
      <c r="K138" s="11">
        <v>105405</v>
      </c>
      <c r="L138" s="8" t="s">
        <v>278</v>
      </c>
      <c r="M138" s="8" t="s">
        <v>70</v>
      </c>
      <c r="N138" s="8" t="s">
        <v>71</v>
      </c>
      <c r="O138" s="12"/>
    </row>
    <row r="139" spans="1:48" hidden="1" x14ac:dyDescent="0.25">
      <c r="A139" s="4"/>
      <c r="B139" s="4" t="s">
        <v>177</v>
      </c>
      <c r="C139" s="8" t="s">
        <v>229</v>
      </c>
      <c r="D139" s="8" t="s">
        <v>278</v>
      </c>
      <c r="E139" s="8"/>
      <c r="F139" s="9">
        <v>2</v>
      </c>
      <c r="G139" s="10">
        <f t="shared" si="2"/>
        <v>72380.76999999999</v>
      </c>
      <c r="H139" s="8" t="s">
        <v>283</v>
      </c>
      <c r="I139" s="8" t="s">
        <v>284</v>
      </c>
      <c r="J139" s="8" t="s">
        <v>91</v>
      </c>
      <c r="K139" s="11">
        <v>96</v>
      </c>
      <c r="L139" s="8" t="s">
        <v>278</v>
      </c>
      <c r="M139" s="8" t="s">
        <v>70</v>
      </c>
      <c r="N139" s="8" t="s">
        <v>71</v>
      </c>
      <c r="O139" s="12"/>
    </row>
    <row r="140" spans="1:48" hidden="1" x14ac:dyDescent="0.25">
      <c r="A140" s="4"/>
      <c r="B140" s="4" t="s">
        <v>177</v>
      </c>
      <c r="C140" s="8" t="s">
        <v>229</v>
      </c>
      <c r="D140" s="8" t="s">
        <v>278</v>
      </c>
      <c r="E140" s="8"/>
      <c r="F140" s="9">
        <v>90</v>
      </c>
      <c r="G140" s="10">
        <f t="shared" si="2"/>
        <v>72290.76999999999</v>
      </c>
      <c r="H140" s="8" t="s">
        <v>285</v>
      </c>
      <c r="I140" s="8" t="s">
        <v>82</v>
      </c>
      <c r="J140" s="8" t="s">
        <v>83</v>
      </c>
      <c r="K140" s="11">
        <v>106036</v>
      </c>
      <c r="L140" s="8" t="s">
        <v>278</v>
      </c>
      <c r="M140" s="8" t="s">
        <v>70</v>
      </c>
      <c r="N140" s="8" t="s">
        <v>71</v>
      </c>
      <c r="O140" s="12"/>
    </row>
    <row r="141" spans="1:48" hidden="1" x14ac:dyDescent="0.25">
      <c r="A141" s="4"/>
      <c r="B141" s="4" t="s">
        <v>177</v>
      </c>
      <c r="C141" s="8" t="s">
        <v>229</v>
      </c>
      <c r="D141" s="8" t="s">
        <v>278</v>
      </c>
      <c r="E141" s="8"/>
      <c r="F141" s="13">
        <v>55000</v>
      </c>
      <c r="G141" s="10">
        <f t="shared" si="2"/>
        <v>17290.76999999999</v>
      </c>
      <c r="H141" s="8" t="s">
        <v>286</v>
      </c>
      <c r="I141" s="8" t="s">
        <v>79</v>
      </c>
      <c r="J141" s="8" t="s">
        <v>91</v>
      </c>
      <c r="K141" s="11">
        <v>97</v>
      </c>
      <c r="L141" s="8" t="s">
        <v>278</v>
      </c>
      <c r="M141" s="8" t="s">
        <v>70</v>
      </c>
      <c r="N141" s="8" t="s">
        <v>71</v>
      </c>
      <c r="O141" s="12"/>
    </row>
    <row r="142" spans="1:48" hidden="1" x14ac:dyDescent="0.25">
      <c r="A142" s="4"/>
      <c r="B142" s="4" t="s">
        <v>177</v>
      </c>
      <c r="C142" s="8" t="s">
        <v>229</v>
      </c>
      <c r="D142" s="8" t="s">
        <v>278</v>
      </c>
      <c r="E142" s="8"/>
      <c r="F142" s="9">
        <v>412.5</v>
      </c>
      <c r="G142" s="10">
        <f t="shared" si="2"/>
        <v>16878.26999999999</v>
      </c>
      <c r="H142" s="8" t="s">
        <v>287</v>
      </c>
      <c r="I142" s="8" t="s">
        <v>82</v>
      </c>
      <c r="J142" s="8" t="s">
        <v>83</v>
      </c>
      <c r="K142" s="11">
        <v>107363</v>
      </c>
      <c r="L142" s="8" t="s">
        <v>278</v>
      </c>
      <c r="M142" s="8" t="s">
        <v>70</v>
      </c>
      <c r="N142" s="8" t="s">
        <v>71</v>
      </c>
      <c r="O142" s="12"/>
    </row>
    <row r="143" spans="1:48" x14ac:dyDescent="0.25">
      <c r="A143" s="4"/>
      <c r="B143" s="4" t="s">
        <v>177</v>
      </c>
      <c r="C143" s="8" t="s">
        <v>288</v>
      </c>
      <c r="D143" s="8" t="s">
        <v>289</v>
      </c>
      <c r="E143" s="13">
        <v>2000</v>
      </c>
      <c r="F143" s="8"/>
      <c r="G143" s="10">
        <f t="shared" si="2"/>
        <v>18878.26999999999</v>
      </c>
      <c r="H143" s="8" t="s">
        <v>290</v>
      </c>
      <c r="I143" s="8" t="s">
        <v>131</v>
      </c>
      <c r="J143" s="8" t="s">
        <v>191</v>
      </c>
      <c r="K143" s="11">
        <v>524470</v>
      </c>
      <c r="L143" s="8" t="s">
        <v>289</v>
      </c>
      <c r="M143" s="8" t="s">
        <v>70</v>
      </c>
      <c r="N143" s="8" t="s">
        <v>71</v>
      </c>
      <c r="O143" s="12"/>
    </row>
    <row r="144" spans="1:48" hidden="1" x14ac:dyDescent="0.25">
      <c r="A144" s="4"/>
      <c r="B144" s="4" t="s">
        <v>177</v>
      </c>
      <c r="C144" s="8" t="s">
        <v>288</v>
      </c>
      <c r="D144" s="8" t="s">
        <v>291</v>
      </c>
      <c r="E144" s="8"/>
      <c r="F144" s="13">
        <v>16500</v>
      </c>
      <c r="G144" s="10">
        <f t="shared" si="2"/>
        <v>2378.2699999999895</v>
      </c>
      <c r="H144" s="8" t="s">
        <v>286</v>
      </c>
      <c r="I144" s="8" t="s">
        <v>79</v>
      </c>
      <c r="J144" s="8" t="s">
        <v>91</v>
      </c>
      <c r="K144" s="11">
        <v>98</v>
      </c>
      <c r="L144" s="8" t="s">
        <v>291</v>
      </c>
      <c r="M144" s="8" t="s">
        <v>70</v>
      </c>
      <c r="N144" s="8" t="s">
        <v>71</v>
      </c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</row>
    <row r="145" spans="1:48" hidden="1" x14ac:dyDescent="0.25">
      <c r="A145" s="4"/>
      <c r="B145" s="4" t="s">
        <v>177</v>
      </c>
      <c r="C145" s="8" t="s">
        <v>288</v>
      </c>
      <c r="D145" s="8" t="s">
        <v>291</v>
      </c>
      <c r="E145" s="8"/>
      <c r="F145" s="9">
        <v>123.75</v>
      </c>
      <c r="G145" s="10">
        <f t="shared" si="2"/>
        <v>2254.5199999999895</v>
      </c>
      <c r="H145" s="8" t="s">
        <v>292</v>
      </c>
      <c r="I145" s="8" t="s">
        <v>82</v>
      </c>
      <c r="J145" s="8" t="s">
        <v>83</v>
      </c>
      <c r="K145" s="11">
        <v>505676</v>
      </c>
      <c r="L145" s="8" t="s">
        <v>291</v>
      </c>
      <c r="M145" s="8" t="s">
        <v>70</v>
      </c>
      <c r="N145" s="8" t="s">
        <v>71</v>
      </c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</row>
    <row r="146" spans="1:48" x14ac:dyDescent="0.25">
      <c r="A146" s="4"/>
      <c r="B146" s="4" t="s">
        <v>177</v>
      </c>
      <c r="C146" s="8" t="s">
        <v>288</v>
      </c>
      <c r="D146" s="8" t="s">
        <v>293</v>
      </c>
      <c r="E146" s="13">
        <v>1785.9</v>
      </c>
      <c r="F146" s="8"/>
      <c r="G146" s="10">
        <f t="shared" si="2"/>
        <v>4040.4199999999896</v>
      </c>
      <c r="H146" s="8" t="s">
        <v>294</v>
      </c>
      <c r="I146" s="8" t="s">
        <v>131</v>
      </c>
      <c r="J146" s="8" t="s">
        <v>87</v>
      </c>
      <c r="K146" s="11">
        <v>967069</v>
      </c>
      <c r="L146" s="8" t="s">
        <v>293</v>
      </c>
      <c r="M146" s="8" t="s">
        <v>70</v>
      </c>
      <c r="N146" s="8" t="s">
        <v>71</v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</row>
    <row r="147" spans="1:48" x14ac:dyDescent="0.25">
      <c r="A147" s="4"/>
      <c r="B147" s="4" t="s">
        <v>177</v>
      </c>
      <c r="C147" s="8" t="s">
        <v>288</v>
      </c>
      <c r="D147" s="8" t="s">
        <v>295</v>
      </c>
      <c r="E147" s="13">
        <v>4786.12</v>
      </c>
      <c r="F147" s="8"/>
      <c r="G147" s="10">
        <f t="shared" si="2"/>
        <v>8826.53999999999</v>
      </c>
      <c r="H147" s="8" t="s">
        <v>296</v>
      </c>
      <c r="I147" s="8" t="s">
        <v>131</v>
      </c>
      <c r="J147" s="8" t="s">
        <v>87</v>
      </c>
      <c r="K147" s="11">
        <v>38173</v>
      </c>
      <c r="L147" s="8" t="s">
        <v>295</v>
      </c>
      <c r="M147" s="8" t="s">
        <v>70</v>
      </c>
      <c r="N147" s="8" t="s">
        <v>71</v>
      </c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</row>
    <row r="148" spans="1:48" hidden="1" x14ac:dyDescent="0.25">
      <c r="A148" s="4"/>
      <c r="B148" s="4" t="s">
        <v>177</v>
      </c>
      <c r="C148" s="8" t="s">
        <v>288</v>
      </c>
      <c r="D148" s="8" t="s">
        <v>295</v>
      </c>
      <c r="E148" s="8"/>
      <c r="F148" s="13">
        <v>5000</v>
      </c>
      <c r="G148" s="10">
        <f t="shared" si="2"/>
        <v>3826.53999999999</v>
      </c>
      <c r="H148" s="8" t="s">
        <v>286</v>
      </c>
      <c r="I148" s="8" t="s">
        <v>79</v>
      </c>
      <c r="J148" s="8" t="s">
        <v>91</v>
      </c>
      <c r="K148" s="11">
        <v>99</v>
      </c>
      <c r="L148" s="8" t="s">
        <v>295</v>
      </c>
      <c r="M148" s="8" t="s">
        <v>70</v>
      </c>
      <c r="N148" s="8" t="s">
        <v>71</v>
      </c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</row>
    <row r="149" spans="1:48" hidden="1" x14ac:dyDescent="0.25">
      <c r="A149" s="4"/>
      <c r="B149" s="4" t="s">
        <v>177</v>
      </c>
      <c r="C149" s="8" t="s">
        <v>288</v>
      </c>
      <c r="D149" s="8" t="s">
        <v>295</v>
      </c>
      <c r="E149" s="8"/>
      <c r="F149" s="9">
        <v>90</v>
      </c>
      <c r="G149" s="10">
        <f t="shared" si="2"/>
        <v>3736.53999999999</v>
      </c>
      <c r="H149" s="8" t="s">
        <v>297</v>
      </c>
      <c r="I149" s="8" t="s">
        <v>82</v>
      </c>
      <c r="J149" s="8" t="s">
        <v>83</v>
      </c>
      <c r="K149" s="11">
        <v>705995</v>
      </c>
      <c r="L149" s="8" t="s">
        <v>295</v>
      </c>
      <c r="M149" s="8" t="s">
        <v>70</v>
      </c>
      <c r="N149" s="8" t="s">
        <v>71</v>
      </c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</row>
    <row r="150" spans="1:48" x14ac:dyDescent="0.25">
      <c r="A150" s="4"/>
      <c r="B150" s="4" t="s">
        <v>177</v>
      </c>
      <c r="C150" s="8" t="s">
        <v>288</v>
      </c>
      <c r="D150" s="8" t="s">
        <v>298</v>
      </c>
      <c r="E150" s="13">
        <v>1250</v>
      </c>
      <c r="F150" s="8"/>
      <c r="G150" s="10">
        <f t="shared" si="2"/>
        <v>4986.53999999999</v>
      </c>
      <c r="H150" s="8" t="s">
        <v>299</v>
      </c>
      <c r="I150" s="8" t="s">
        <v>131</v>
      </c>
      <c r="J150" s="8" t="s">
        <v>87</v>
      </c>
      <c r="K150" s="11">
        <v>155593</v>
      </c>
      <c r="L150" s="8" t="s">
        <v>298</v>
      </c>
      <c r="M150" s="8" t="s">
        <v>70</v>
      </c>
      <c r="N150" s="8" t="s">
        <v>71</v>
      </c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</row>
    <row r="151" spans="1:48" x14ac:dyDescent="0.25">
      <c r="A151" s="4"/>
      <c r="B151" s="4" t="s">
        <v>177</v>
      </c>
      <c r="C151" s="8" t="s">
        <v>288</v>
      </c>
      <c r="D151" s="8" t="s">
        <v>298</v>
      </c>
      <c r="E151" s="13">
        <v>16100</v>
      </c>
      <c r="F151" s="8"/>
      <c r="G151" s="10">
        <f t="shared" si="2"/>
        <v>21086.53999999999</v>
      </c>
      <c r="H151" s="8" t="s">
        <v>300</v>
      </c>
      <c r="I151" s="8" t="s">
        <v>131</v>
      </c>
      <c r="J151" s="8" t="s">
        <v>87</v>
      </c>
      <c r="K151" s="11">
        <v>645968</v>
      </c>
      <c r="L151" s="8" t="s">
        <v>298</v>
      </c>
      <c r="M151" s="8" t="s">
        <v>70</v>
      </c>
      <c r="N151" s="8" t="s">
        <v>71</v>
      </c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</row>
    <row r="152" spans="1:48" x14ac:dyDescent="0.25">
      <c r="A152" s="4"/>
      <c r="B152" s="4" t="s">
        <v>177</v>
      </c>
      <c r="C152" s="8" t="s">
        <v>288</v>
      </c>
      <c r="D152" s="8" t="s">
        <v>301</v>
      </c>
      <c r="E152" s="9">
        <v>625</v>
      </c>
      <c r="F152" s="8"/>
      <c r="G152" s="10">
        <f t="shared" si="2"/>
        <v>21711.53999999999</v>
      </c>
      <c r="H152" s="8" t="s">
        <v>302</v>
      </c>
      <c r="I152" s="8" t="s">
        <v>131</v>
      </c>
      <c r="J152" s="8" t="s">
        <v>87</v>
      </c>
      <c r="K152" s="11">
        <v>177640</v>
      </c>
      <c r="L152" s="8" t="s">
        <v>301</v>
      </c>
      <c r="M152" s="8" t="s">
        <v>70</v>
      </c>
      <c r="N152" s="8" t="s">
        <v>71</v>
      </c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</row>
    <row r="153" spans="1:48" x14ac:dyDescent="0.25">
      <c r="A153" s="4"/>
      <c r="B153" s="4" t="s">
        <v>177</v>
      </c>
      <c r="C153" s="8" t="s">
        <v>288</v>
      </c>
      <c r="D153" s="8" t="s">
        <v>301</v>
      </c>
      <c r="E153" s="9">
        <v>500</v>
      </c>
      <c r="F153" s="8"/>
      <c r="G153" s="10">
        <f t="shared" si="2"/>
        <v>22211.53999999999</v>
      </c>
      <c r="H153" s="8" t="s">
        <v>303</v>
      </c>
      <c r="I153" s="8" t="s">
        <v>304</v>
      </c>
      <c r="J153" s="8" t="s">
        <v>87</v>
      </c>
      <c r="K153" s="11">
        <v>124691</v>
      </c>
      <c r="L153" s="8" t="s">
        <v>301</v>
      </c>
      <c r="M153" s="8" t="s">
        <v>70</v>
      </c>
      <c r="N153" s="8" t="s">
        <v>71</v>
      </c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</row>
    <row r="154" spans="1:48" hidden="1" x14ac:dyDescent="0.25">
      <c r="A154" s="4"/>
      <c r="B154" s="4" t="s">
        <v>177</v>
      </c>
      <c r="C154" s="8" t="s">
        <v>288</v>
      </c>
      <c r="D154" s="8" t="s">
        <v>305</v>
      </c>
      <c r="E154" s="8"/>
      <c r="F154" s="13">
        <v>4280</v>
      </c>
      <c r="G154" s="10">
        <f t="shared" si="2"/>
        <v>17931.53999999999</v>
      </c>
      <c r="H154" s="8" t="s">
        <v>306</v>
      </c>
      <c r="I154" s="8" t="s">
        <v>307</v>
      </c>
      <c r="J154" s="8" t="s">
        <v>91</v>
      </c>
      <c r="K154" s="11">
        <v>100</v>
      </c>
      <c r="L154" s="8" t="s">
        <v>305</v>
      </c>
      <c r="M154" s="8" t="s">
        <v>70</v>
      </c>
      <c r="N154" s="8" t="s">
        <v>71</v>
      </c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</row>
    <row r="155" spans="1:48" hidden="1" x14ac:dyDescent="0.25">
      <c r="A155" s="4"/>
      <c r="B155" s="4" t="s">
        <v>177</v>
      </c>
      <c r="C155" s="8" t="s">
        <v>288</v>
      </c>
      <c r="D155" s="8" t="s">
        <v>305</v>
      </c>
      <c r="E155" s="8"/>
      <c r="F155" s="9">
        <v>90</v>
      </c>
      <c r="G155" s="10">
        <f t="shared" si="2"/>
        <v>17841.53999999999</v>
      </c>
      <c r="H155" s="8" t="s">
        <v>308</v>
      </c>
      <c r="I155" s="8" t="s">
        <v>82</v>
      </c>
      <c r="J155" s="8" t="s">
        <v>83</v>
      </c>
      <c r="K155" s="11">
        <v>103826</v>
      </c>
      <c r="L155" s="8" t="s">
        <v>305</v>
      </c>
      <c r="M155" s="8" t="s">
        <v>70</v>
      </c>
      <c r="N155" s="8" t="s">
        <v>71</v>
      </c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</row>
    <row r="156" spans="1:48" x14ac:dyDescent="0.25">
      <c r="A156" s="4"/>
      <c r="B156" s="4" t="s">
        <v>177</v>
      </c>
      <c r="C156" s="8" t="s">
        <v>288</v>
      </c>
      <c r="D156" s="8" t="s">
        <v>309</v>
      </c>
      <c r="E156" s="9">
        <v>500</v>
      </c>
      <c r="F156" s="8"/>
      <c r="G156" s="10">
        <f t="shared" si="2"/>
        <v>18341.53999999999</v>
      </c>
      <c r="H156" s="8" t="s">
        <v>310</v>
      </c>
      <c r="I156" s="8" t="s">
        <v>131</v>
      </c>
      <c r="J156" s="8" t="s">
        <v>87</v>
      </c>
      <c r="K156" s="11">
        <v>232409</v>
      </c>
      <c r="L156" s="8" t="s">
        <v>309</v>
      </c>
      <c r="M156" s="8" t="s">
        <v>70</v>
      </c>
      <c r="N156" s="8" t="s">
        <v>71</v>
      </c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</row>
    <row r="157" spans="1:48" x14ac:dyDescent="0.25">
      <c r="A157" s="4"/>
      <c r="B157" s="4" t="s">
        <v>177</v>
      </c>
      <c r="C157" s="8" t="s">
        <v>288</v>
      </c>
      <c r="D157" s="8" t="s">
        <v>311</v>
      </c>
      <c r="E157" s="9">
        <v>500</v>
      </c>
      <c r="F157" s="8"/>
      <c r="G157" s="10">
        <f t="shared" si="2"/>
        <v>18841.53999999999</v>
      </c>
      <c r="H157" s="8" t="s">
        <v>312</v>
      </c>
      <c r="I157" s="8" t="s">
        <v>131</v>
      </c>
      <c r="J157" s="8" t="s">
        <v>87</v>
      </c>
      <c r="K157" s="11">
        <v>504527</v>
      </c>
      <c r="L157" s="8" t="s">
        <v>311</v>
      </c>
      <c r="M157" s="8" t="s">
        <v>70</v>
      </c>
      <c r="N157" s="8" t="s">
        <v>71</v>
      </c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</row>
    <row r="158" spans="1:48" x14ac:dyDescent="0.25">
      <c r="A158" s="4"/>
      <c r="B158" s="4" t="s">
        <v>177</v>
      </c>
      <c r="C158" s="8" t="s">
        <v>288</v>
      </c>
      <c r="D158" s="8" t="s">
        <v>313</v>
      </c>
      <c r="E158" s="13">
        <v>1500</v>
      </c>
      <c r="F158" s="8"/>
      <c r="G158" s="10">
        <f t="shared" si="2"/>
        <v>20341.53999999999</v>
      </c>
      <c r="H158" s="8" t="s">
        <v>314</v>
      </c>
      <c r="I158" s="8" t="s">
        <v>131</v>
      </c>
      <c r="J158" s="8" t="s">
        <v>87</v>
      </c>
      <c r="K158" s="11">
        <v>849151</v>
      </c>
      <c r="L158" s="8" t="s">
        <v>313</v>
      </c>
      <c r="M158" s="8" t="s">
        <v>70</v>
      </c>
      <c r="N158" s="8" t="s">
        <v>71</v>
      </c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</row>
    <row r="159" spans="1:48" x14ac:dyDescent="0.25">
      <c r="A159" s="4"/>
      <c r="B159" s="4" t="s">
        <v>177</v>
      </c>
      <c r="C159" s="8" t="s">
        <v>288</v>
      </c>
      <c r="D159" s="8" t="s">
        <v>315</v>
      </c>
      <c r="E159" s="9">
        <v>500</v>
      </c>
      <c r="F159" s="8"/>
      <c r="G159" s="10">
        <f t="shared" si="2"/>
        <v>20841.53999999999</v>
      </c>
      <c r="H159" s="8" t="s">
        <v>316</v>
      </c>
      <c r="I159" s="8" t="s">
        <v>131</v>
      </c>
      <c r="J159" s="8" t="s">
        <v>87</v>
      </c>
      <c r="K159" s="11">
        <v>287998</v>
      </c>
      <c r="L159" s="8" t="s">
        <v>315</v>
      </c>
      <c r="M159" s="8" t="s">
        <v>70</v>
      </c>
      <c r="N159" s="8" t="s">
        <v>71</v>
      </c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</row>
    <row r="160" spans="1:48" x14ac:dyDescent="0.25">
      <c r="A160" s="4"/>
      <c r="B160" s="4" t="s">
        <v>177</v>
      </c>
      <c r="C160" s="8" t="s">
        <v>288</v>
      </c>
      <c r="D160" s="8" t="s">
        <v>317</v>
      </c>
      <c r="E160" s="9">
        <v>500</v>
      </c>
      <c r="F160" s="8"/>
      <c r="G160" s="10">
        <f t="shared" si="2"/>
        <v>21341.53999999999</v>
      </c>
      <c r="H160" s="8" t="s">
        <v>318</v>
      </c>
      <c r="I160" s="8" t="s">
        <v>131</v>
      </c>
      <c r="J160" s="8" t="s">
        <v>87</v>
      </c>
      <c r="K160" s="11">
        <v>123377</v>
      </c>
      <c r="L160" s="8" t="s">
        <v>317</v>
      </c>
      <c r="M160" s="8" t="s">
        <v>70</v>
      </c>
      <c r="N160" s="8" t="s">
        <v>71</v>
      </c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</row>
    <row r="161" spans="2:48" hidden="1" x14ac:dyDescent="0.25">
      <c r="B161" s="4" t="s">
        <v>177</v>
      </c>
      <c r="C161" s="8" t="s">
        <v>288</v>
      </c>
      <c r="D161" s="8" t="s">
        <v>317</v>
      </c>
      <c r="E161" s="8"/>
      <c r="F161" s="9">
        <v>14</v>
      </c>
      <c r="G161" s="10">
        <f t="shared" si="2"/>
        <v>21327.53999999999</v>
      </c>
      <c r="H161" s="8" t="s">
        <v>319</v>
      </c>
      <c r="I161" s="8" t="s">
        <v>284</v>
      </c>
      <c r="J161" s="8" t="s">
        <v>91</v>
      </c>
      <c r="K161" s="11">
        <v>101</v>
      </c>
      <c r="L161" s="8" t="s">
        <v>317</v>
      </c>
      <c r="M161" s="8" t="s">
        <v>70</v>
      </c>
      <c r="N161" s="8" t="s">
        <v>71</v>
      </c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</row>
    <row r="162" spans="2:48" hidden="1" x14ac:dyDescent="0.25">
      <c r="B162" s="4" t="s">
        <v>177</v>
      </c>
      <c r="C162" s="8" t="s">
        <v>288</v>
      </c>
      <c r="D162" s="8" t="s">
        <v>317</v>
      </c>
      <c r="E162" s="8"/>
      <c r="F162" s="9">
        <v>90</v>
      </c>
      <c r="G162" s="10">
        <f t="shared" si="2"/>
        <v>21237.53999999999</v>
      </c>
      <c r="H162" s="8" t="s">
        <v>320</v>
      </c>
      <c r="I162" s="8" t="s">
        <v>82</v>
      </c>
      <c r="J162" s="8" t="s">
        <v>83</v>
      </c>
      <c r="K162" s="11">
        <v>266526</v>
      </c>
      <c r="L162" s="8" t="s">
        <v>317</v>
      </c>
      <c r="M162" s="8" t="s">
        <v>70</v>
      </c>
      <c r="N162" s="8" t="s">
        <v>71</v>
      </c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</row>
    <row r="163" spans="2:48" hidden="1" x14ac:dyDescent="0.25">
      <c r="B163" s="4" t="s">
        <v>177</v>
      </c>
      <c r="C163" s="8" t="s">
        <v>288</v>
      </c>
      <c r="D163" s="8" t="s">
        <v>317</v>
      </c>
      <c r="E163" s="8"/>
      <c r="F163" s="13">
        <v>3500</v>
      </c>
      <c r="G163" s="10">
        <f t="shared" si="2"/>
        <v>17737.53999999999</v>
      </c>
      <c r="H163" s="8" t="s">
        <v>144</v>
      </c>
      <c r="I163" s="8" t="s">
        <v>126</v>
      </c>
      <c r="J163" s="8" t="s">
        <v>91</v>
      </c>
      <c r="K163" s="11">
        <v>102</v>
      </c>
      <c r="L163" s="8" t="s">
        <v>317</v>
      </c>
      <c r="M163" s="8" t="s">
        <v>70</v>
      </c>
      <c r="N163" s="8" t="s">
        <v>71</v>
      </c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</row>
    <row r="164" spans="2:48" hidden="1" x14ac:dyDescent="0.25">
      <c r="B164" s="4" t="s">
        <v>177</v>
      </c>
      <c r="C164" s="8" t="s">
        <v>288</v>
      </c>
      <c r="D164" s="8" t="s">
        <v>317</v>
      </c>
      <c r="E164" s="8"/>
      <c r="F164" s="9">
        <v>90</v>
      </c>
      <c r="G164" s="10">
        <f t="shared" si="2"/>
        <v>17647.53999999999</v>
      </c>
      <c r="H164" s="8" t="s">
        <v>321</v>
      </c>
      <c r="I164" s="8" t="s">
        <v>82</v>
      </c>
      <c r="J164" s="8" t="s">
        <v>83</v>
      </c>
      <c r="K164" s="11">
        <v>266588</v>
      </c>
      <c r="L164" s="8" t="s">
        <v>317</v>
      </c>
      <c r="M164" s="8" t="s">
        <v>70</v>
      </c>
      <c r="N164" s="8" t="s">
        <v>71</v>
      </c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</row>
    <row r="165" spans="2:48" x14ac:dyDescent="0.25">
      <c r="B165" s="4" t="s">
        <v>322</v>
      </c>
      <c r="C165" s="8" t="s">
        <v>323</v>
      </c>
      <c r="D165" s="8" t="s">
        <v>324</v>
      </c>
      <c r="E165" s="13">
        <v>1324</v>
      </c>
      <c r="F165" s="8"/>
      <c r="G165" s="10">
        <f t="shared" si="2"/>
        <v>18971.53999999999</v>
      </c>
      <c r="H165" s="8" t="s">
        <v>325</v>
      </c>
      <c r="I165" s="8" t="s">
        <v>131</v>
      </c>
      <c r="J165" s="8" t="s">
        <v>87</v>
      </c>
      <c r="K165" s="11">
        <v>782915</v>
      </c>
      <c r="L165" s="8" t="s">
        <v>324</v>
      </c>
      <c r="M165" s="8" t="s">
        <v>70</v>
      </c>
      <c r="N165" s="8" t="s">
        <v>71</v>
      </c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</row>
    <row r="166" spans="2:48" hidden="1" x14ac:dyDescent="0.25">
      <c r="B166" s="4" t="s">
        <v>322</v>
      </c>
      <c r="C166" s="8" t="s">
        <v>323</v>
      </c>
      <c r="D166" s="8" t="s">
        <v>326</v>
      </c>
      <c r="E166" s="8"/>
      <c r="F166" s="13">
        <v>8560</v>
      </c>
      <c r="G166" s="10">
        <f t="shared" si="2"/>
        <v>10411.53999999999</v>
      </c>
      <c r="H166" s="8" t="s">
        <v>327</v>
      </c>
      <c r="I166" s="8" t="s">
        <v>307</v>
      </c>
      <c r="J166" s="8" t="s">
        <v>83</v>
      </c>
      <c r="K166" s="11">
        <v>103</v>
      </c>
      <c r="L166" s="8" t="s">
        <v>326</v>
      </c>
      <c r="M166" s="8" t="s">
        <v>70</v>
      </c>
      <c r="N166" s="8" t="s">
        <v>71</v>
      </c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</row>
    <row r="167" spans="2:48" hidden="1" x14ac:dyDescent="0.25">
      <c r="B167" s="4" t="s">
        <v>322</v>
      </c>
      <c r="C167" s="8" t="s">
        <v>323</v>
      </c>
      <c r="D167" s="8" t="s">
        <v>326</v>
      </c>
      <c r="E167" s="8"/>
      <c r="F167" s="9">
        <v>90</v>
      </c>
      <c r="G167" s="10">
        <f t="shared" si="2"/>
        <v>10321.53999999999</v>
      </c>
      <c r="H167" s="8" t="s">
        <v>328</v>
      </c>
      <c r="I167" s="8" t="s">
        <v>82</v>
      </c>
      <c r="J167" s="8" t="s">
        <v>83</v>
      </c>
      <c r="K167" s="11">
        <v>257604</v>
      </c>
      <c r="L167" s="8" t="s">
        <v>326</v>
      </c>
      <c r="M167" s="8" t="s">
        <v>70</v>
      </c>
      <c r="N167" s="8" t="s">
        <v>71</v>
      </c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</row>
    <row r="168" spans="2:48" x14ac:dyDescent="0.25">
      <c r="B168" s="4" t="s">
        <v>322</v>
      </c>
      <c r="C168" s="8" t="s">
        <v>323</v>
      </c>
      <c r="D168" s="8" t="s">
        <v>329</v>
      </c>
      <c r="E168" s="13">
        <v>3523.66</v>
      </c>
      <c r="F168" s="8"/>
      <c r="G168" s="10">
        <f t="shared" si="2"/>
        <v>13845.19999999999</v>
      </c>
      <c r="H168" s="8" t="s">
        <v>330</v>
      </c>
      <c r="I168" s="8" t="s">
        <v>131</v>
      </c>
      <c r="J168" s="8" t="s">
        <v>87</v>
      </c>
      <c r="K168" s="11">
        <v>382816</v>
      </c>
      <c r="L168" s="8" t="s">
        <v>329</v>
      </c>
      <c r="M168" s="8" t="s">
        <v>70</v>
      </c>
      <c r="N168" s="8" t="s">
        <v>71</v>
      </c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</row>
    <row r="169" spans="2:48" x14ac:dyDescent="0.25">
      <c r="B169" s="4" t="s">
        <v>322</v>
      </c>
      <c r="C169" s="8" t="s">
        <v>323</v>
      </c>
      <c r="D169" s="8" t="s">
        <v>331</v>
      </c>
      <c r="E169" s="13">
        <v>10493.31</v>
      </c>
      <c r="F169" s="8"/>
      <c r="G169" s="10">
        <f t="shared" si="2"/>
        <v>24338.509999999987</v>
      </c>
      <c r="H169" s="8" t="s">
        <v>332</v>
      </c>
      <c r="I169" s="8" t="s">
        <v>131</v>
      </c>
      <c r="J169" s="8" t="s">
        <v>87</v>
      </c>
      <c r="K169" s="11">
        <v>495407</v>
      </c>
      <c r="L169" s="8" t="s">
        <v>331</v>
      </c>
      <c r="M169" s="8" t="s">
        <v>70</v>
      </c>
      <c r="N169" s="8" t="s">
        <v>71</v>
      </c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</row>
    <row r="170" spans="2:48" x14ac:dyDescent="0.25">
      <c r="B170" s="4" t="s">
        <v>322</v>
      </c>
      <c r="C170" s="8" t="s">
        <v>323</v>
      </c>
      <c r="D170" s="8" t="s">
        <v>333</v>
      </c>
      <c r="E170" s="9">
        <v>364.93</v>
      </c>
      <c r="F170" s="8"/>
      <c r="G170" s="10">
        <f t="shared" si="2"/>
        <v>24703.439999999988</v>
      </c>
      <c r="H170" s="8" t="s">
        <v>334</v>
      </c>
      <c r="I170" s="8" t="s">
        <v>131</v>
      </c>
      <c r="J170" s="8" t="s">
        <v>87</v>
      </c>
      <c r="K170" s="11">
        <v>164673</v>
      </c>
      <c r="L170" s="8" t="s">
        <v>333</v>
      </c>
      <c r="M170" s="8" t="s">
        <v>70</v>
      </c>
      <c r="N170" s="8" t="s">
        <v>71</v>
      </c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</row>
    <row r="171" spans="2:48" x14ac:dyDescent="0.25">
      <c r="B171" s="4" t="s">
        <v>322</v>
      </c>
      <c r="C171" s="8" t="s">
        <v>323</v>
      </c>
      <c r="D171" s="8" t="s">
        <v>335</v>
      </c>
      <c r="E171" s="9">
        <v>125</v>
      </c>
      <c r="F171" s="8"/>
      <c r="G171" s="10">
        <f t="shared" si="2"/>
        <v>24828.439999999988</v>
      </c>
      <c r="H171" s="8" t="s">
        <v>336</v>
      </c>
      <c r="I171" s="8" t="s">
        <v>131</v>
      </c>
      <c r="J171" s="8" t="s">
        <v>87</v>
      </c>
      <c r="K171" s="11">
        <v>2215</v>
      </c>
      <c r="L171" s="8" t="s">
        <v>335</v>
      </c>
      <c r="M171" s="8" t="s">
        <v>70</v>
      </c>
      <c r="N171" s="8" t="s">
        <v>71</v>
      </c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</row>
    <row r="172" spans="2:48" x14ac:dyDescent="0.25">
      <c r="B172" s="4" t="s">
        <v>322</v>
      </c>
      <c r="C172" s="8" t="s">
        <v>323</v>
      </c>
      <c r="D172" s="8" t="s">
        <v>337</v>
      </c>
      <c r="E172" s="13">
        <v>4000</v>
      </c>
      <c r="F172" s="8"/>
      <c r="G172" s="10">
        <f t="shared" si="2"/>
        <v>28828.439999999988</v>
      </c>
      <c r="H172" s="8" t="s">
        <v>338</v>
      </c>
      <c r="I172" s="8" t="s">
        <v>131</v>
      </c>
      <c r="J172" s="8" t="s">
        <v>87</v>
      </c>
      <c r="K172" s="11">
        <v>77932</v>
      </c>
      <c r="L172" s="8" t="s">
        <v>337</v>
      </c>
      <c r="M172" s="8" t="s">
        <v>70</v>
      </c>
      <c r="N172" s="8" t="s">
        <v>71</v>
      </c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</row>
    <row r="173" spans="2:48" hidden="1" x14ac:dyDescent="0.25">
      <c r="B173" s="4" t="s">
        <v>322</v>
      </c>
      <c r="C173" s="8" t="s">
        <v>323</v>
      </c>
      <c r="D173" s="8" t="s">
        <v>337</v>
      </c>
      <c r="E173" s="8"/>
      <c r="F173" s="13">
        <v>6400</v>
      </c>
      <c r="G173" s="10">
        <f t="shared" si="2"/>
        <v>22428.439999999988</v>
      </c>
      <c r="H173" s="8" t="s">
        <v>339</v>
      </c>
      <c r="I173" s="8" t="s">
        <v>281</v>
      </c>
      <c r="J173" s="8" t="s">
        <v>91</v>
      </c>
      <c r="K173" s="11">
        <v>104</v>
      </c>
      <c r="L173" s="8" t="s">
        <v>337</v>
      </c>
      <c r="M173" s="8" t="s">
        <v>70</v>
      </c>
      <c r="N173" s="8" t="s">
        <v>71</v>
      </c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</row>
    <row r="174" spans="2:48" hidden="1" x14ac:dyDescent="0.25">
      <c r="B174" s="4" t="s">
        <v>322</v>
      </c>
      <c r="C174" s="8" t="s">
        <v>323</v>
      </c>
      <c r="D174" s="8" t="s">
        <v>337</v>
      </c>
      <c r="E174" s="8"/>
      <c r="F174" s="9">
        <v>90</v>
      </c>
      <c r="G174" s="10">
        <f t="shared" si="2"/>
        <v>22338.439999999988</v>
      </c>
      <c r="H174" s="8" t="s">
        <v>340</v>
      </c>
      <c r="I174" s="8" t="s">
        <v>82</v>
      </c>
      <c r="J174" s="8" t="s">
        <v>83</v>
      </c>
      <c r="K174" s="11">
        <v>491291</v>
      </c>
      <c r="L174" s="8" t="s">
        <v>337</v>
      </c>
      <c r="M174" s="8" t="s">
        <v>70</v>
      </c>
      <c r="N174" s="8" t="s">
        <v>71</v>
      </c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</row>
    <row r="175" spans="2:48" x14ac:dyDescent="0.25">
      <c r="B175" s="4" t="s">
        <v>322</v>
      </c>
      <c r="C175" s="8" t="s">
        <v>323</v>
      </c>
      <c r="D175" s="8" t="s">
        <v>341</v>
      </c>
      <c r="E175" s="13">
        <v>1524.34</v>
      </c>
      <c r="F175" s="8"/>
      <c r="G175" s="10">
        <f t="shared" si="2"/>
        <v>23862.779999999988</v>
      </c>
      <c r="H175" s="8" t="s">
        <v>342</v>
      </c>
      <c r="I175" s="8" t="s">
        <v>131</v>
      </c>
      <c r="J175" s="8" t="s">
        <v>87</v>
      </c>
      <c r="K175" s="11">
        <v>742245</v>
      </c>
      <c r="L175" s="8" t="s">
        <v>341</v>
      </c>
      <c r="M175" s="8" t="s">
        <v>70</v>
      </c>
      <c r="N175" s="8" t="s">
        <v>71</v>
      </c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</row>
    <row r="176" spans="2:48" x14ac:dyDescent="0.25">
      <c r="B176" s="4" t="s">
        <v>322</v>
      </c>
      <c r="C176" s="8" t="s">
        <v>323</v>
      </c>
      <c r="D176" s="8" t="s">
        <v>343</v>
      </c>
      <c r="E176" s="9">
        <v>625</v>
      </c>
      <c r="F176" s="8"/>
      <c r="G176" s="10">
        <f t="shared" si="2"/>
        <v>24487.779999999988</v>
      </c>
      <c r="H176" s="8" t="s">
        <v>344</v>
      </c>
      <c r="I176" s="8" t="s">
        <v>131</v>
      </c>
      <c r="J176" s="8" t="s">
        <v>87</v>
      </c>
      <c r="K176" s="11">
        <v>844949</v>
      </c>
      <c r="L176" s="8" t="s">
        <v>343</v>
      </c>
      <c r="M176" s="8" t="s">
        <v>70</v>
      </c>
      <c r="N176" s="8" t="s">
        <v>71</v>
      </c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</row>
    <row r="177" spans="2:48" x14ac:dyDescent="0.25">
      <c r="B177" s="4" t="s">
        <v>322</v>
      </c>
      <c r="C177" s="8" t="s">
        <v>323</v>
      </c>
      <c r="D177" s="8" t="s">
        <v>345</v>
      </c>
      <c r="E177" s="13">
        <v>1000</v>
      </c>
      <c r="F177" s="8"/>
      <c r="G177" s="10">
        <f t="shared" si="2"/>
        <v>25487.779999999988</v>
      </c>
      <c r="H177" s="8" t="s">
        <v>346</v>
      </c>
      <c r="I177" s="8" t="s">
        <v>82</v>
      </c>
      <c r="J177" s="8" t="s">
        <v>87</v>
      </c>
      <c r="K177" s="11">
        <v>547519</v>
      </c>
      <c r="L177" s="8" t="s">
        <v>345</v>
      </c>
      <c r="M177" s="8" t="s">
        <v>70</v>
      </c>
      <c r="N177" s="8" t="s">
        <v>71</v>
      </c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</row>
    <row r="178" spans="2:48" x14ac:dyDescent="0.25">
      <c r="B178" s="4" t="s">
        <v>322</v>
      </c>
      <c r="C178" s="8" t="s">
        <v>323</v>
      </c>
      <c r="D178" s="8" t="s">
        <v>347</v>
      </c>
      <c r="E178" s="9">
        <v>500</v>
      </c>
      <c r="F178" s="8"/>
      <c r="G178" s="10">
        <f t="shared" si="2"/>
        <v>25987.779999999988</v>
      </c>
      <c r="H178" s="8" t="s">
        <v>348</v>
      </c>
      <c r="I178" s="8" t="s">
        <v>304</v>
      </c>
      <c r="J178" s="8" t="s">
        <v>87</v>
      </c>
      <c r="K178" s="11">
        <v>456965</v>
      </c>
      <c r="L178" s="8" t="s">
        <v>347</v>
      </c>
      <c r="M178" s="8" t="s">
        <v>70</v>
      </c>
      <c r="N178" s="8" t="s">
        <v>71</v>
      </c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</row>
    <row r="179" spans="2:48" x14ac:dyDescent="0.25">
      <c r="B179" s="4" t="s">
        <v>322</v>
      </c>
      <c r="C179" s="8" t="s">
        <v>323</v>
      </c>
      <c r="D179" s="8" t="s">
        <v>349</v>
      </c>
      <c r="E179" s="13">
        <v>1560.63</v>
      </c>
      <c r="F179" s="8"/>
      <c r="G179" s="10">
        <f t="shared" si="2"/>
        <v>27548.409999999989</v>
      </c>
      <c r="H179" s="8" t="s">
        <v>350</v>
      </c>
      <c r="I179" s="8" t="s">
        <v>131</v>
      </c>
      <c r="J179" s="8" t="s">
        <v>87</v>
      </c>
      <c r="K179" s="11">
        <v>83112</v>
      </c>
      <c r="L179" s="8" t="s">
        <v>349</v>
      </c>
      <c r="M179" s="8" t="s">
        <v>70</v>
      </c>
      <c r="N179" s="8" t="s">
        <v>71</v>
      </c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</row>
    <row r="180" spans="2:48" x14ac:dyDescent="0.25">
      <c r="B180" s="4" t="s">
        <v>322</v>
      </c>
      <c r="C180" s="8" t="s">
        <v>323</v>
      </c>
      <c r="D180" s="8" t="s">
        <v>351</v>
      </c>
      <c r="E180" s="9">
        <v>500</v>
      </c>
      <c r="F180" s="8"/>
      <c r="G180" s="10">
        <f t="shared" si="2"/>
        <v>28048.409999999989</v>
      </c>
      <c r="H180" s="8" t="s">
        <v>352</v>
      </c>
      <c r="I180" s="8" t="s">
        <v>131</v>
      </c>
      <c r="J180" s="8" t="s">
        <v>87</v>
      </c>
      <c r="K180" s="11">
        <v>634454</v>
      </c>
      <c r="L180" s="8" t="s">
        <v>351</v>
      </c>
      <c r="M180" s="8" t="s">
        <v>70</v>
      </c>
      <c r="N180" s="8" t="s">
        <v>71</v>
      </c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</row>
    <row r="181" spans="2:48" x14ac:dyDescent="0.25">
      <c r="B181" s="4" t="s">
        <v>322</v>
      </c>
      <c r="C181" s="8" t="s">
        <v>323</v>
      </c>
      <c r="D181" s="8" t="s">
        <v>353</v>
      </c>
      <c r="E181" s="9">
        <v>250</v>
      </c>
      <c r="F181" s="8"/>
      <c r="G181" s="10">
        <f t="shared" si="2"/>
        <v>28298.409999999989</v>
      </c>
      <c r="H181" s="8" t="s">
        <v>354</v>
      </c>
      <c r="I181" s="8" t="s">
        <v>131</v>
      </c>
      <c r="J181" s="8" t="s">
        <v>87</v>
      </c>
      <c r="K181" s="11">
        <v>695864</v>
      </c>
      <c r="L181" s="8" t="s">
        <v>353</v>
      </c>
      <c r="M181" s="8" t="s">
        <v>70</v>
      </c>
      <c r="N181" s="8" t="s">
        <v>71</v>
      </c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</row>
    <row r="182" spans="2:48" x14ac:dyDescent="0.25">
      <c r="B182" s="4" t="s">
        <v>322</v>
      </c>
      <c r="C182" s="8" t="s">
        <v>323</v>
      </c>
      <c r="D182" s="8" t="s">
        <v>355</v>
      </c>
      <c r="E182" s="9">
        <v>500</v>
      </c>
      <c r="F182" s="8"/>
      <c r="G182" s="10">
        <f t="shared" si="2"/>
        <v>28798.409999999989</v>
      </c>
      <c r="H182" s="8" t="s">
        <v>356</v>
      </c>
      <c r="I182" s="8" t="s">
        <v>131</v>
      </c>
      <c r="J182" s="8" t="s">
        <v>87</v>
      </c>
      <c r="K182" s="11">
        <v>570200</v>
      </c>
      <c r="L182" s="8" t="s">
        <v>355</v>
      </c>
      <c r="M182" s="8" t="s">
        <v>70</v>
      </c>
      <c r="N182" s="8" t="s">
        <v>71</v>
      </c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</row>
    <row r="183" spans="2:48" x14ac:dyDescent="0.25">
      <c r="B183" s="4" t="s">
        <v>322</v>
      </c>
      <c r="C183" s="8" t="s">
        <v>357</v>
      </c>
      <c r="D183" s="8" t="s">
        <v>358</v>
      </c>
      <c r="E183" s="13">
        <v>1000</v>
      </c>
      <c r="F183" s="8"/>
      <c r="G183" s="10">
        <f t="shared" si="2"/>
        <v>29798.409999999989</v>
      </c>
      <c r="H183" s="8" t="s">
        <v>359</v>
      </c>
      <c r="I183" s="8" t="s">
        <v>131</v>
      </c>
      <c r="J183" s="8" t="s">
        <v>87</v>
      </c>
      <c r="K183" s="11">
        <v>122023</v>
      </c>
      <c r="L183" s="8" t="s">
        <v>358</v>
      </c>
      <c r="M183" s="8" t="s">
        <v>70</v>
      </c>
      <c r="N183" s="8" t="s">
        <v>71</v>
      </c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</row>
    <row r="184" spans="2:48" hidden="1" x14ac:dyDescent="0.25">
      <c r="B184" s="4" t="s">
        <v>322</v>
      </c>
      <c r="C184" s="8" t="s">
        <v>357</v>
      </c>
      <c r="D184" s="8" t="s">
        <v>358</v>
      </c>
      <c r="E184" s="8"/>
      <c r="F184" s="13">
        <v>8560</v>
      </c>
      <c r="G184" s="10">
        <f t="shared" si="2"/>
        <v>21238.409999999989</v>
      </c>
      <c r="H184" s="8" t="s">
        <v>360</v>
      </c>
      <c r="I184" s="8" t="s">
        <v>307</v>
      </c>
      <c r="J184" s="8" t="s">
        <v>83</v>
      </c>
      <c r="K184" s="11">
        <v>105</v>
      </c>
      <c r="L184" s="8" t="s">
        <v>358</v>
      </c>
      <c r="M184" s="8" t="s">
        <v>70</v>
      </c>
      <c r="N184" s="8" t="s">
        <v>71</v>
      </c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</row>
    <row r="185" spans="2:48" hidden="1" x14ac:dyDescent="0.25">
      <c r="B185" s="4" t="s">
        <v>322</v>
      </c>
      <c r="C185" s="8" t="s">
        <v>357</v>
      </c>
      <c r="D185" s="8" t="s">
        <v>358</v>
      </c>
      <c r="E185" s="8"/>
      <c r="F185" s="9">
        <v>90</v>
      </c>
      <c r="G185" s="10">
        <f t="shared" si="2"/>
        <v>21148.409999999989</v>
      </c>
      <c r="H185" s="8" t="s">
        <v>361</v>
      </c>
      <c r="I185" s="8" t="s">
        <v>82</v>
      </c>
      <c r="J185" s="8" t="s">
        <v>83</v>
      </c>
      <c r="K185" s="11">
        <v>479400</v>
      </c>
      <c r="L185" s="8" t="s">
        <v>358</v>
      </c>
      <c r="M185" s="8" t="s">
        <v>70</v>
      </c>
      <c r="N185" s="8" t="s">
        <v>71</v>
      </c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</row>
    <row r="186" spans="2:48" hidden="1" x14ac:dyDescent="0.25">
      <c r="B186" s="4" t="s">
        <v>322</v>
      </c>
      <c r="C186" s="8" t="s">
        <v>357</v>
      </c>
      <c r="D186" s="8" t="s">
        <v>362</v>
      </c>
      <c r="E186" s="8"/>
      <c r="F186" s="9">
        <v>90</v>
      </c>
      <c r="G186" s="10">
        <f t="shared" si="2"/>
        <v>21058.409999999989</v>
      </c>
      <c r="H186" s="8" t="s">
        <v>363</v>
      </c>
      <c r="I186" s="8" t="s">
        <v>82</v>
      </c>
      <c r="J186" s="8" t="s">
        <v>83</v>
      </c>
      <c r="K186" s="11">
        <v>706757</v>
      </c>
      <c r="L186" s="8" t="s">
        <v>362</v>
      </c>
      <c r="M186" s="8" t="s">
        <v>70</v>
      </c>
      <c r="N186" s="8" t="s">
        <v>71</v>
      </c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</row>
    <row r="187" spans="2:48" hidden="1" x14ac:dyDescent="0.25">
      <c r="B187" s="4" t="s">
        <v>322</v>
      </c>
      <c r="C187" s="8" t="s">
        <v>357</v>
      </c>
      <c r="D187" s="8" t="s">
        <v>362</v>
      </c>
      <c r="E187" s="8"/>
      <c r="F187" s="9">
        <v>28</v>
      </c>
      <c r="G187" s="10">
        <f t="shared" si="2"/>
        <v>21030.409999999989</v>
      </c>
      <c r="H187" s="8" t="s">
        <v>364</v>
      </c>
      <c r="I187" s="8" t="s">
        <v>284</v>
      </c>
      <c r="J187" s="8" t="s">
        <v>91</v>
      </c>
      <c r="K187" s="11">
        <v>106</v>
      </c>
      <c r="L187" s="8" t="s">
        <v>362</v>
      </c>
      <c r="M187" s="8" t="s">
        <v>70</v>
      </c>
      <c r="N187" s="8" t="s">
        <v>71</v>
      </c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</row>
    <row r="188" spans="2:48" x14ac:dyDescent="0.25">
      <c r="B188" s="4" t="s">
        <v>322</v>
      </c>
      <c r="C188" s="8" t="s">
        <v>357</v>
      </c>
      <c r="D188" s="8" t="s">
        <v>365</v>
      </c>
      <c r="E188" s="9">
        <v>250</v>
      </c>
      <c r="F188" s="8"/>
      <c r="G188" s="10">
        <f t="shared" si="2"/>
        <v>21280.409999999989</v>
      </c>
      <c r="H188" s="8" t="s">
        <v>366</v>
      </c>
      <c r="I188" s="8" t="s">
        <v>131</v>
      </c>
      <c r="J188" s="8" t="s">
        <v>87</v>
      </c>
      <c r="K188" s="11">
        <v>610215</v>
      </c>
      <c r="L188" s="8" t="s">
        <v>365</v>
      </c>
      <c r="M188" s="8" t="s">
        <v>70</v>
      </c>
      <c r="N188" s="8" t="s">
        <v>71</v>
      </c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</row>
    <row r="189" spans="2:48" x14ac:dyDescent="0.25">
      <c r="B189" s="4" t="s">
        <v>322</v>
      </c>
      <c r="C189" s="8" t="s">
        <v>357</v>
      </c>
      <c r="D189" s="8" t="s">
        <v>365</v>
      </c>
      <c r="E189" s="9">
        <v>500</v>
      </c>
      <c r="F189" s="8"/>
      <c r="G189" s="10">
        <f t="shared" si="2"/>
        <v>21780.409999999989</v>
      </c>
      <c r="H189" s="8" t="s">
        <v>367</v>
      </c>
      <c r="I189" s="8" t="s">
        <v>131</v>
      </c>
      <c r="J189" s="8" t="s">
        <v>87</v>
      </c>
      <c r="K189" s="11">
        <v>938529</v>
      </c>
      <c r="L189" s="8" t="s">
        <v>365</v>
      </c>
      <c r="M189" s="8" t="s">
        <v>70</v>
      </c>
      <c r="N189" s="8" t="s">
        <v>71</v>
      </c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</row>
    <row r="190" spans="2:48" x14ac:dyDescent="0.25">
      <c r="B190" s="4" t="s">
        <v>322</v>
      </c>
      <c r="C190" s="8" t="s">
        <v>357</v>
      </c>
      <c r="D190" s="8" t="s">
        <v>368</v>
      </c>
      <c r="E190" s="13">
        <v>3519.41</v>
      </c>
      <c r="F190" s="8"/>
      <c r="G190" s="10">
        <f t="shared" si="2"/>
        <v>25299.819999999989</v>
      </c>
      <c r="H190" s="8" t="s">
        <v>369</v>
      </c>
      <c r="I190" s="8" t="s">
        <v>131</v>
      </c>
      <c r="J190" s="8" t="s">
        <v>87</v>
      </c>
      <c r="K190" s="11">
        <v>796445</v>
      </c>
      <c r="L190" s="8" t="s">
        <v>368</v>
      </c>
      <c r="M190" s="8" t="s">
        <v>70</v>
      </c>
      <c r="N190" s="8" t="s">
        <v>71</v>
      </c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</row>
    <row r="191" spans="2:48" x14ac:dyDescent="0.25">
      <c r="B191" s="4" t="s">
        <v>322</v>
      </c>
      <c r="C191" s="8" t="s">
        <v>357</v>
      </c>
      <c r="D191" s="8" t="s">
        <v>370</v>
      </c>
      <c r="E191" s="13">
        <v>1125</v>
      </c>
      <c r="F191" s="8"/>
      <c r="G191" s="10">
        <f t="shared" si="2"/>
        <v>26424.819999999989</v>
      </c>
      <c r="H191" s="8" t="s">
        <v>371</v>
      </c>
      <c r="I191" s="8" t="s">
        <v>131</v>
      </c>
      <c r="J191" s="8" t="s">
        <v>87</v>
      </c>
      <c r="K191" s="11">
        <v>761314</v>
      </c>
      <c r="L191" s="8" t="s">
        <v>370</v>
      </c>
      <c r="M191" s="8" t="s">
        <v>70</v>
      </c>
      <c r="N191" s="8" t="s">
        <v>71</v>
      </c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</row>
    <row r="192" spans="2:48" hidden="1" x14ac:dyDescent="0.25">
      <c r="B192" s="4" t="s">
        <v>322</v>
      </c>
      <c r="C192" s="8" t="s">
        <v>357</v>
      </c>
      <c r="D192" s="8" t="s">
        <v>370</v>
      </c>
      <c r="E192" s="8"/>
      <c r="F192" s="9">
        <v>90</v>
      </c>
      <c r="G192" s="10">
        <f t="shared" si="2"/>
        <v>26334.819999999989</v>
      </c>
      <c r="H192" s="8" t="s">
        <v>372</v>
      </c>
      <c r="I192" s="8" t="s">
        <v>82</v>
      </c>
      <c r="J192" s="8" t="s">
        <v>83</v>
      </c>
      <c r="K192" s="11">
        <v>397700</v>
      </c>
      <c r="L192" s="8" t="s">
        <v>370</v>
      </c>
      <c r="M192" s="8" t="s">
        <v>70</v>
      </c>
      <c r="N192" s="8" t="s">
        <v>71</v>
      </c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</row>
    <row r="193" spans="2:48" hidden="1" x14ac:dyDescent="0.25">
      <c r="B193" s="4" t="s">
        <v>322</v>
      </c>
      <c r="C193" s="8" t="s">
        <v>357</v>
      </c>
      <c r="D193" s="8" t="s">
        <v>370</v>
      </c>
      <c r="E193" s="8"/>
      <c r="F193" s="13">
        <v>7000</v>
      </c>
      <c r="G193" s="10">
        <f t="shared" si="2"/>
        <v>19334.819999999989</v>
      </c>
      <c r="H193" s="8" t="s">
        <v>144</v>
      </c>
      <c r="I193" s="8" t="s">
        <v>126</v>
      </c>
      <c r="J193" s="8" t="s">
        <v>91</v>
      </c>
      <c r="K193" s="11">
        <v>107</v>
      </c>
      <c r="L193" s="8" t="s">
        <v>370</v>
      </c>
      <c r="M193" s="8" t="s">
        <v>70</v>
      </c>
      <c r="N193" s="8" t="s">
        <v>71</v>
      </c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</row>
    <row r="194" spans="2:48" x14ac:dyDescent="0.25">
      <c r="B194" s="4" t="s">
        <v>322</v>
      </c>
      <c r="C194" s="8" t="s">
        <v>357</v>
      </c>
      <c r="D194" s="8" t="s">
        <v>373</v>
      </c>
      <c r="E194" s="13">
        <v>2000</v>
      </c>
      <c r="F194" s="8"/>
      <c r="G194" s="10">
        <f t="shared" si="2"/>
        <v>21334.819999999989</v>
      </c>
      <c r="H194" s="8" t="s">
        <v>374</v>
      </c>
      <c r="I194" s="8" t="s">
        <v>153</v>
      </c>
      <c r="J194" s="8" t="s">
        <v>87</v>
      </c>
      <c r="K194" s="11">
        <v>62823</v>
      </c>
      <c r="L194" s="8" t="s">
        <v>370</v>
      </c>
      <c r="M194" s="8" t="s">
        <v>70</v>
      </c>
      <c r="N194" s="8" t="s">
        <v>71</v>
      </c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</row>
    <row r="195" spans="2:48" x14ac:dyDescent="0.25">
      <c r="B195" s="4" t="s">
        <v>322</v>
      </c>
      <c r="C195" s="8" t="s">
        <v>357</v>
      </c>
      <c r="D195" s="8" t="s">
        <v>373</v>
      </c>
      <c r="E195" s="13">
        <v>1507.23</v>
      </c>
      <c r="F195" s="8"/>
      <c r="G195" s="10">
        <f t="shared" si="2"/>
        <v>22842.049999999988</v>
      </c>
      <c r="H195" s="8" t="s">
        <v>375</v>
      </c>
      <c r="I195" s="8" t="s">
        <v>131</v>
      </c>
      <c r="J195" s="8" t="s">
        <v>87</v>
      </c>
      <c r="K195" s="11">
        <v>671903</v>
      </c>
      <c r="L195" s="8" t="s">
        <v>373</v>
      </c>
      <c r="M195" s="8" t="s">
        <v>70</v>
      </c>
      <c r="N195" s="8" t="s">
        <v>71</v>
      </c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</row>
    <row r="196" spans="2:48" x14ac:dyDescent="0.25">
      <c r="B196" s="4" t="s">
        <v>322</v>
      </c>
      <c r="C196" s="8" t="s">
        <v>357</v>
      </c>
      <c r="D196" s="8" t="s">
        <v>376</v>
      </c>
      <c r="E196" s="13">
        <v>2000</v>
      </c>
      <c r="F196" s="8"/>
      <c r="G196" s="10">
        <f t="shared" ref="G196:G259" si="3">E196-F196+G195</f>
        <v>24842.049999999988</v>
      </c>
      <c r="H196" s="8" t="s">
        <v>377</v>
      </c>
      <c r="I196" s="8" t="s">
        <v>131</v>
      </c>
      <c r="J196" s="8" t="s">
        <v>87</v>
      </c>
      <c r="K196" s="11">
        <v>730409</v>
      </c>
      <c r="L196" s="8" t="s">
        <v>376</v>
      </c>
      <c r="M196" s="8" t="s">
        <v>70</v>
      </c>
      <c r="N196" s="8" t="s">
        <v>71</v>
      </c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</row>
    <row r="197" spans="2:48" x14ac:dyDescent="0.25">
      <c r="B197" s="4" t="s">
        <v>322</v>
      </c>
      <c r="C197" s="8" t="s">
        <v>357</v>
      </c>
      <c r="D197" s="8" t="s">
        <v>378</v>
      </c>
      <c r="E197" s="13">
        <v>1649.34</v>
      </c>
      <c r="F197" s="8"/>
      <c r="G197" s="10">
        <f t="shared" si="3"/>
        <v>26491.389999999989</v>
      </c>
      <c r="H197" s="8" t="s">
        <v>379</v>
      </c>
      <c r="I197" s="8" t="s">
        <v>131</v>
      </c>
      <c r="J197" s="8" t="s">
        <v>87</v>
      </c>
      <c r="K197" s="11">
        <v>786576</v>
      </c>
      <c r="L197" s="8" t="s">
        <v>378</v>
      </c>
      <c r="M197" s="8" t="s">
        <v>70</v>
      </c>
      <c r="N197" s="8" t="s">
        <v>71</v>
      </c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</row>
    <row r="198" spans="2:48" x14ac:dyDescent="0.25">
      <c r="B198" s="4" t="s">
        <v>322</v>
      </c>
      <c r="C198" s="8" t="s">
        <v>357</v>
      </c>
      <c r="D198" s="8" t="s">
        <v>378</v>
      </c>
      <c r="E198" s="9">
        <v>500</v>
      </c>
      <c r="F198" s="8"/>
      <c r="G198" s="10">
        <f t="shared" si="3"/>
        <v>26991.389999999989</v>
      </c>
      <c r="H198" s="8" t="s">
        <v>380</v>
      </c>
      <c r="I198" s="8" t="s">
        <v>131</v>
      </c>
      <c r="J198" s="8" t="s">
        <v>87</v>
      </c>
      <c r="K198" s="11">
        <v>339698</v>
      </c>
      <c r="L198" s="8" t="s">
        <v>378</v>
      </c>
      <c r="M198" s="8" t="s">
        <v>70</v>
      </c>
      <c r="N198" s="8" t="s">
        <v>71</v>
      </c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</row>
    <row r="199" spans="2:48" hidden="1" x14ac:dyDescent="0.25">
      <c r="B199" s="4" t="s">
        <v>322</v>
      </c>
      <c r="C199" s="8" t="s">
        <v>357</v>
      </c>
      <c r="D199" s="8" t="s">
        <v>378</v>
      </c>
      <c r="E199" s="8"/>
      <c r="F199" s="9">
        <v>90</v>
      </c>
      <c r="G199" s="10">
        <f t="shared" si="3"/>
        <v>26901.389999999989</v>
      </c>
      <c r="H199" s="8" t="s">
        <v>381</v>
      </c>
      <c r="I199" s="8" t="s">
        <v>82</v>
      </c>
      <c r="J199" s="8" t="s">
        <v>83</v>
      </c>
      <c r="K199" s="11">
        <v>125176</v>
      </c>
      <c r="L199" s="8" t="s">
        <v>378</v>
      </c>
      <c r="M199" s="8" t="s">
        <v>70</v>
      </c>
      <c r="N199" s="8" t="s">
        <v>71</v>
      </c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</row>
    <row r="200" spans="2:48" hidden="1" x14ac:dyDescent="0.25">
      <c r="B200" s="4" t="s">
        <v>322</v>
      </c>
      <c r="C200" s="8" t="s">
        <v>357</v>
      </c>
      <c r="D200" s="8" t="s">
        <v>378</v>
      </c>
      <c r="E200" s="8"/>
      <c r="F200" s="13">
        <v>2675</v>
      </c>
      <c r="G200" s="10">
        <f t="shared" si="3"/>
        <v>24226.389999999989</v>
      </c>
      <c r="H200" s="8" t="s">
        <v>382</v>
      </c>
      <c r="I200" s="8" t="s">
        <v>307</v>
      </c>
      <c r="J200" s="8" t="s">
        <v>91</v>
      </c>
      <c r="K200" s="11">
        <v>108</v>
      </c>
      <c r="L200" s="8" t="s">
        <v>378</v>
      </c>
      <c r="M200" s="8" t="s">
        <v>70</v>
      </c>
      <c r="N200" s="8" t="s">
        <v>71</v>
      </c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</row>
    <row r="201" spans="2:48" x14ac:dyDescent="0.25">
      <c r="B201" s="4" t="s">
        <v>322</v>
      </c>
      <c r="C201" s="8" t="s">
        <v>357</v>
      </c>
      <c r="D201" s="8" t="s">
        <v>383</v>
      </c>
      <c r="E201" s="13">
        <v>1000</v>
      </c>
      <c r="F201" s="8"/>
      <c r="G201" s="10">
        <f t="shared" si="3"/>
        <v>25226.389999999989</v>
      </c>
      <c r="H201" s="8" t="s">
        <v>384</v>
      </c>
      <c r="I201" s="8" t="s">
        <v>131</v>
      </c>
      <c r="J201" s="8" t="s">
        <v>87</v>
      </c>
      <c r="K201" s="11">
        <v>990862</v>
      </c>
      <c r="L201" s="8" t="s">
        <v>383</v>
      </c>
      <c r="M201" s="8" t="s">
        <v>70</v>
      </c>
      <c r="N201" s="8" t="s">
        <v>71</v>
      </c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</row>
    <row r="202" spans="2:48" x14ac:dyDescent="0.25">
      <c r="B202" s="4" t="s">
        <v>322</v>
      </c>
      <c r="C202" s="8" t="s">
        <v>357</v>
      </c>
      <c r="D202" s="8" t="s">
        <v>385</v>
      </c>
      <c r="E202" s="9">
        <v>375</v>
      </c>
      <c r="F202" s="8"/>
      <c r="G202" s="10">
        <f t="shared" si="3"/>
        <v>25601.389999999989</v>
      </c>
      <c r="H202" s="8" t="s">
        <v>386</v>
      </c>
      <c r="I202" s="8" t="s">
        <v>131</v>
      </c>
      <c r="J202" s="8" t="s">
        <v>87</v>
      </c>
      <c r="K202" s="11">
        <v>179007</v>
      </c>
      <c r="L202" s="8" t="s">
        <v>385</v>
      </c>
      <c r="M202" s="8" t="s">
        <v>70</v>
      </c>
      <c r="N202" s="8" t="s">
        <v>71</v>
      </c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</row>
    <row r="203" spans="2:48" x14ac:dyDescent="0.25">
      <c r="B203" s="4" t="s">
        <v>322</v>
      </c>
      <c r="C203" s="8" t="s">
        <v>357</v>
      </c>
      <c r="D203" s="8" t="s">
        <v>387</v>
      </c>
      <c r="E203" s="13">
        <v>6000</v>
      </c>
      <c r="F203" s="8"/>
      <c r="G203" s="10">
        <f t="shared" si="3"/>
        <v>31601.389999999989</v>
      </c>
      <c r="H203" s="8" t="s">
        <v>388</v>
      </c>
      <c r="I203" s="8" t="s">
        <v>131</v>
      </c>
      <c r="J203" s="8" t="s">
        <v>87</v>
      </c>
      <c r="K203" s="11">
        <v>995562</v>
      </c>
      <c r="L203" s="8" t="s">
        <v>387</v>
      </c>
      <c r="M203" s="8" t="s">
        <v>70</v>
      </c>
      <c r="N203" s="8" t="s">
        <v>71</v>
      </c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</row>
    <row r="204" spans="2:48" x14ac:dyDescent="0.25">
      <c r="B204" s="4" t="s">
        <v>322</v>
      </c>
      <c r="C204" s="8" t="s">
        <v>357</v>
      </c>
      <c r="D204" s="8" t="s">
        <v>389</v>
      </c>
      <c r="E204" s="13">
        <v>3584.08</v>
      </c>
      <c r="F204" s="8"/>
      <c r="G204" s="10">
        <f t="shared" si="3"/>
        <v>35185.469999999987</v>
      </c>
      <c r="H204" s="8" t="s">
        <v>390</v>
      </c>
      <c r="I204" s="8" t="s">
        <v>131</v>
      </c>
      <c r="J204" s="8" t="s">
        <v>87</v>
      </c>
      <c r="K204" s="11">
        <v>222959</v>
      </c>
      <c r="L204" s="8" t="s">
        <v>389</v>
      </c>
      <c r="M204" s="8" t="s">
        <v>70</v>
      </c>
      <c r="N204" s="8" t="s">
        <v>71</v>
      </c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</row>
    <row r="205" spans="2:48" x14ac:dyDescent="0.25">
      <c r="B205" s="4" t="s">
        <v>322</v>
      </c>
      <c r="C205" s="8" t="s">
        <v>357</v>
      </c>
      <c r="D205" s="8" t="s">
        <v>389</v>
      </c>
      <c r="E205" s="13">
        <v>1020.16</v>
      </c>
      <c r="F205" s="8"/>
      <c r="G205" s="10">
        <f t="shared" si="3"/>
        <v>36205.62999999999</v>
      </c>
      <c r="H205" s="8" t="s">
        <v>391</v>
      </c>
      <c r="I205" s="8" t="s">
        <v>131</v>
      </c>
      <c r="J205" s="8" t="s">
        <v>87</v>
      </c>
      <c r="K205" s="11">
        <v>273264</v>
      </c>
      <c r="L205" s="8" t="s">
        <v>389</v>
      </c>
      <c r="M205" s="8" t="s">
        <v>70</v>
      </c>
      <c r="N205" s="8" t="s">
        <v>71</v>
      </c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</row>
    <row r="206" spans="2:48" x14ac:dyDescent="0.25">
      <c r="B206" s="4" t="s">
        <v>322</v>
      </c>
      <c r="C206" s="8" t="s">
        <v>357</v>
      </c>
      <c r="D206" s="8" t="s">
        <v>392</v>
      </c>
      <c r="E206" s="9">
        <v>500</v>
      </c>
      <c r="F206" s="8"/>
      <c r="G206" s="10">
        <f t="shared" si="3"/>
        <v>36705.62999999999</v>
      </c>
      <c r="H206" s="8" t="s">
        <v>393</v>
      </c>
      <c r="I206" s="8" t="s">
        <v>131</v>
      </c>
      <c r="J206" s="8" t="s">
        <v>87</v>
      </c>
      <c r="K206" s="11">
        <v>9671</v>
      </c>
      <c r="L206" s="8" t="s">
        <v>392</v>
      </c>
      <c r="M206" s="8" t="s">
        <v>70</v>
      </c>
      <c r="N206" s="8" t="s">
        <v>71</v>
      </c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</row>
    <row r="207" spans="2:48" hidden="1" x14ac:dyDescent="0.25">
      <c r="B207" s="4" t="s">
        <v>322</v>
      </c>
      <c r="C207" s="8" t="s">
        <v>357</v>
      </c>
      <c r="D207" s="8" t="s">
        <v>394</v>
      </c>
      <c r="E207" s="8"/>
      <c r="F207" s="9">
        <v>90</v>
      </c>
      <c r="G207" s="10">
        <f t="shared" si="3"/>
        <v>36615.62999999999</v>
      </c>
      <c r="H207" s="8" t="s">
        <v>395</v>
      </c>
      <c r="I207" s="8" t="s">
        <v>82</v>
      </c>
      <c r="J207" s="8" t="s">
        <v>83</v>
      </c>
      <c r="K207" s="11">
        <v>489930</v>
      </c>
      <c r="L207" s="8" t="s">
        <v>394</v>
      </c>
      <c r="M207" s="8" t="s">
        <v>70</v>
      </c>
      <c r="N207" s="8" t="s">
        <v>71</v>
      </c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</row>
    <row r="208" spans="2:48" hidden="1" x14ac:dyDescent="0.25">
      <c r="B208" s="4" t="s">
        <v>322</v>
      </c>
      <c r="C208" s="8" t="s">
        <v>357</v>
      </c>
      <c r="D208" s="8" t="s">
        <v>394</v>
      </c>
      <c r="E208" s="8"/>
      <c r="F208" s="13">
        <v>2675</v>
      </c>
      <c r="G208" s="10">
        <f t="shared" si="3"/>
        <v>33940.62999999999</v>
      </c>
      <c r="H208" s="8" t="s">
        <v>396</v>
      </c>
      <c r="I208" s="8" t="s">
        <v>307</v>
      </c>
      <c r="J208" s="8" t="s">
        <v>91</v>
      </c>
      <c r="K208" s="11">
        <v>109</v>
      </c>
      <c r="L208" s="8" t="s">
        <v>394</v>
      </c>
      <c r="M208" s="8" t="s">
        <v>70</v>
      </c>
      <c r="N208" s="8" t="s">
        <v>71</v>
      </c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</row>
    <row r="209" spans="2:38" hidden="1" x14ac:dyDescent="0.25">
      <c r="B209" s="4" t="s">
        <v>322</v>
      </c>
      <c r="C209" s="8" t="s">
        <v>357</v>
      </c>
      <c r="D209" s="8" t="s">
        <v>394</v>
      </c>
      <c r="E209" s="8"/>
      <c r="F209" s="9">
        <v>90</v>
      </c>
      <c r="G209" s="10">
        <f t="shared" si="3"/>
        <v>33850.62999999999</v>
      </c>
      <c r="H209" s="8" t="s">
        <v>397</v>
      </c>
      <c r="I209" s="8" t="s">
        <v>82</v>
      </c>
      <c r="J209" s="8" t="s">
        <v>83</v>
      </c>
      <c r="K209" s="11">
        <v>490179</v>
      </c>
      <c r="L209" s="8" t="s">
        <v>394</v>
      </c>
      <c r="M209" s="8" t="s">
        <v>70</v>
      </c>
      <c r="N209" s="8" t="s">
        <v>71</v>
      </c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</row>
    <row r="210" spans="2:38" hidden="1" x14ac:dyDescent="0.25">
      <c r="B210" s="4" t="s">
        <v>322</v>
      </c>
      <c r="C210" s="8" t="s">
        <v>357</v>
      </c>
      <c r="D210" s="8" t="s">
        <v>394</v>
      </c>
      <c r="E210" s="8"/>
      <c r="F210" s="13">
        <v>4610.1499999999996</v>
      </c>
      <c r="G210" s="10">
        <f t="shared" si="3"/>
        <v>29240.479999999989</v>
      </c>
      <c r="H210" s="8" t="s">
        <v>192</v>
      </c>
      <c r="I210" s="8" t="s">
        <v>79</v>
      </c>
      <c r="J210" s="8" t="s">
        <v>83</v>
      </c>
      <c r="K210" s="11">
        <v>110</v>
      </c>
      <c r="L210" s="8" t="s">
        <v>394</v>
      </c>
      <c r="M210" s="8" t="s">
        <v>70</v>
      </c>
      <c r="N210" s="8" t="s">
        <v>71</v>
      </c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</row>
    <row r="211" spans="2:38" x14ac:dyDescent="0.25">
      <c r="B211" s="4" t="s">
        <v>322</v>
      </c>
      <c r="C211" s="8" t="s">
        <v>398</v>
      </c>
      <c r="D211" s="8" t="s">
        <v>399</v>
      </c>
      <c r="E211" s="9">
        <v>500</v>
      </c>
      <c r="F211" s="8"/>
      <c r="G211" s="10">
        <f t="shared" si="3"/>
        <v>29740.479999999989</v>
      </c>
      <c r="H211" s="8" t="s">
        <v>400</v>
      </c>
      <c r="I211" s="8" t="s">
        <v>131</v>
      </c>
      <c r="J211" s="8" t="s">
        <v>87</v>
      </c>
      <c r="K211" s="11">
        <v>836092</v>
      </c>
      <c r="L211" s="8" t="s">
        <v>399</v>
      </c>
      <c r="M211" s="8" t="s">
        <v>70</v>
      </c>
      <c r="N211" s="8" t="s">
        <v>71</v>
      </c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</row>
    <row r="212" spans="2:38" hidden="1" x14ac:dyDescent="0.25">
      <c r="B212" s="4" t="s">
        <v>322</v>
      </c>
      <c r="C212" s="8" t="s">
        <v>398</v>
      </c>
      <c r="D212" s="8" t="s">
        <v>399</v>
      </c>
      <c r="E212" s="8"/>
      <c r="F212" s="13">
        <v>11235</v>
      </c>
      <c r="G212" s="10">
        <f t="shared" si="3"/>
        <v>18505.479999999989</v>
      </c>
      <c r="H212" s="8" t="s">
        <v>401</v>
      </c>
      <c r="I212" s="8" t="s">
        <v>307</v>
      </c>
      <c r="J212" s="8" t="s">
        <v>91</v>
      </c>
      <c r="K212" s="11">
        <v>111</v>
      </c>
      <c r="L212" s="8" t="s">
        <v>399</v>
      </c>
      <c r="M212" s="8" t="s">
        <v>70</v>
      </c>
      <c r="N212" s="8" t="s">
        <v>71</v>
      </c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</row>
    <row r="213" spans="2:38" hidden="1" x14ac:dyDescent="0.25">
      <c r="B213" s="4" t="s">
        <v>322</v>
      </c>
      <c r="C213" s="8" t="s">
        <v>398</v>
      </c>
      <c r="D213" s="8" t="s">
        <v>399</v>
      </c>
      <c r="E213" s="8"/>
      <c r="F213" s="9">
        <v>90</v>
      </c>
      <c r="G213" s="10">
        <f t="shared" si="3"/>
        <v>18415.479999999989</v>
      </c>
      <c r="H213" s="8" t="s">
        <v>402</v>
      </c>
      <c r="I213" s="8" t="s">
        <v>82</v>
      </c>
      <c r="J213" s="8" t="s">
        <v>83</v>
      </c>
      <c r="K213" s="11">
        <v>144740</v>
      </c>
      <c r="L213" s="8" t="s">
        <v>399</v>
      </c>
      <c r="M213" s="8" t="s">
        <v>70</v>
      </c>
      <c r="N213" s="8" t="s">
        <v>71</v>
      </c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</row>
    <row r="214" spans="2:38" hidden="1" x14ac:dyDescent="0.25">
      <c r="B214" s="4" t="s">
        <v>322</v>
      </c>
      <c r="C214" s="8" t="s">
        <v>398</v>
      </c>
      <c r="D214" s="8" t="s">
        <v>403</v>
      </c>
      <c r="E214" s="8"/>
      <c r="F214" s="9">
        <v>90</v>
      </c>
      <c r="G214" s="10">
        <f t="shared" si="3"/>
        <v>18325.479999999989</v>
      </c>
      <c r="H214" s="8" t="s">
        <v>404</v>
      </c>
      <c r="I214" s="8" t="s">
        <v>82</v>
      </c>
      <c r="J214" s="8" t="s">
        <v>83</v>
      </c>
      <c r="K214" s="11">
        <v>629867</v>
      </c>
      <c r="L214" s="8" t="s">
        <v>403</v>
      </c>
      <c r="M214" s="8" t="s">
        <v>70</v>
      </c>
      <c r="N214" s="8" t="s">
        <v>71</v>
      </c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</row>
    <row r="215" spans="2:38" hidden="1" x14ac:dyDescent="0.25">
      <c r="B215" s="4" t="s">
        <v>322</v>
      </c>
      <c r="C215" s="8" t="s">
        <v>398</v>
      </c>
      <c r="D215" s="8" t="s">
        <v>403</v>
      </c>
      <c r="E215" s="8"/>
      <c r="F215" s="13">
        <v>4700</v>
      </c>
      <c r="G215" s="10">
        <f t="shared" si="3"/>
        <v>13625.479999999989</v>
      </c>
      <c r="H215" s="8" t="s">
        <v>144</v>
      </c>
      <c r="I215" s="8" t="s">
        <v>126</v>
      </c>
      <c r="J215" s="8" t="s">
        <v>91</v>
      </c>
      <c r="K215" s="11">
        <v>112</v>
      </c>
      <c r="L215" s="8" t="s">
        <v>403</v>
      </c>
      <c r="M215" s="8" t="s">
        <v>70</v>
      </c>
      <c r="N215" s="8" t="s">
        <v>71</v>
      </c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</row>
    <row r="216" spans="2:38" x14ac:dyDescent="0.25">
      <c r="B216" s="4" t="s">
        <v>322</v>
      </c>
      <c r="C216" s="8" t="s">
        <v>398</v>
      </c>
      <c r="D216" s="8" t="s">
        <v>405</v>
      </c>
      <c r="E216" s="9">
        <v>500</v>
      </c>
      <c r="F216" s="8"/>
      <c r="G216" s="10">
        <f t="shared" si="3"/>
        <v>14125.479999999989</v>
      </c>
      <c r="H216" s="8" t="s">
        <v>406</v>
      </c>
      <c r="I216" s="8" t="s">
        <v>131</v>
      </c>
      <c r="J216" s="8" t="s">
        <v>87</v>
      </c>
      <c r="K216" s="11">
        <v>211643</v>
      </c>
      <c r="L216" s="8" t="s">
        <v>405</v>
      </c>
      <c r="M216" s="8" t="s">
        <v>70</v>
      </c>
      <c r="N216" s="8" t="s">
        <v>71</v>
      </c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</row>
    <row r="217" spans="2:38" x14ac:dyDescent="0.25">
      <c r="B217" s="4" t="s">
        <v>322</v>
      </c>
      <c r="C217" s="8" t="s">
        <v>398</v>
      </c>
      <c r="D217" s="8" t="s">
        <v>405</v>
      </c>
      <c r="E217" s="13">
        <v>1750</v>
      </c>
      <c r="F217" s="8"/>
      <c r="G217" s="10">
        <f t="shared" si="3"/>
        <v>15875.479999999989</v>
      </c>
      <c r="H217" s="8" t="s">
        <v>407</v>
      </c>
      <c r="I217" s="8" t="s">
        <v>131</v>
      </c>
      <c r="J217" s="8" t="s">
        <v>87</v>
      </c>
      <c r="K217" s="11">
        <v>765045</v>
      </c>
      <c r="L217" s="8" t="s">
        <v>405</v>
      </c>
      <c r="M217" s="8" t="s">
        <v>70</v>
      </c>
      <c r="N217" s="8" t="s">
        <v>71</v>
      </c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</row>
    <row r="218" spans="2:38" x14ac:dyDescent="0.25">
      <c r="B218" s="4" t="s">
        <v>322</v>
      </c>
      <c r="C218" s="8" t="s">
        <v>398</v>
      </c>
      <c r="D218" s="8" t="s">
        <v>408</v>
      </c>
      <c r="E218" s="13">
        <v>5333.47</v>
      </c>
      <c r="F218" s="8"/>
      <c r="G218" s="10">
        <f t="shared" si="3"/>
        <v>21208.94999999999</v>
      </c>
      <c r="H218" s="8" t="s">
        <v>409</v>
      </c>
      <c r="I218" s="8" t="s">
        <v>82</v>
      </c>
      <c r="J218" s="8" t="s">
        <v>87</v>
      </c>
      <c r="K218" s="11">
        <v>159233</v>
      </c>
      <c r="L218" s="8" t="s">
        <v>408</v>
      </c>
      <c r="M218" s="8" t="s">
        <v>70</v>
      </c>
      <c r="N218" s="8" t="s">
        <v>71</v>
      </c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</row>
    <row r="219" spans="2:38" x14ac:dyDescent="0.25">
      <c r="B219" s="4" t="s">
        <v>322</v>
      </c>
      <c r="C219" s="8" t="s">
        <v>398</v>
      </c>
      <c r="D219" s="8" t="s">
        <v>410</v>
      </c>
      <c r="E219" s="13">
        <v>1125</v>
      </c>
      <c r="F219" s="8"/>
      <c r="G219" s="10">
        <f t="shared" si="3"/>
        <v>22333.94999999999</v>
      </c>
      <c r="H219" s="8" t="s">
        <v>411</v>
      </c>
      <c r="I219" s="8" t="s">
        <v>131</v>
      </c>
      <c r="J219" s="8" t="s">
        <v>87</v>
      </c>
      <c r="K219" s="11">
        <v>148165</v>
      </c>
      <c r="L219" s="8" t="s">
        <v>410</v>
      </c>
      <c r="M219" s="8" t="s">
        <v>70</v>
      </c>
      <c r="N219" s="8" t="s">
        <v>71</v>
      </c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</row>
    <row r="220" spans="2:38" x14ac:dyDescent="0.25">
      <c r="B220" s="4" t="s">
        <v>322</v>
      </c>
      <c r="C220" s="8" t="s">
        <v>398</v>
      </c>
      <c r="D220" s="8" t="s">
        <v>412</v>
      </c>
      <c r="E220" s="9">
        <v>500</v>
      </c>
      <c r="F220" s="8"/>
      <c r="G220" s="10">
        <f t="shared" si="3"/>
        <v>22833.94999999999</v>
      </c>
      <c r="H220" s="8" t="s">
        <v>413</v>
      </c>
      <c r="I220" s="8" t="s">
        <v>131</v>
      </c>
      <c r="J220" s="8" t="s">
        <v>87</v>
      </c>
      <c r="K220" s="11">
        <v>200302</v>
      </c>
      <c r="L220" s="8" t="s">
        <v>412</v>
      </c>
      <c r="M220" s="8" t="s">
        <v>70</v>
      </c>
      <c r="N220" s="8" t="s">
        <v>71</v>
      </c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</row>
    <row r="221" spans="2:38" x14ac:dyDescent="0.25">
      <c r="B221" s="4" t="s">
        <v>322</v>
      </c>
      <c r="C221" s="8" t="s">
        <v>398</v>
      </c>
      <c r="D221" s="8" t="s">
        <v>414</v>
      </c>
      <c r="E221" s="9">
        <v>521.04999999999995</v>
      </c>
      <c r="F221" s="8"/>
      <c r="G221" s="10">
        <f t="shared" si="3"/>
        <v>23354.999999999989</v>
      </c>
      <c r="H221" s="8" t="s">
        <v>415</v>
      </c>
      <c r="I221" s="8" t="s">
        <v>131</v>
      </c>
      <c r="J221" s="8" t="s">
        <v>87</v>
      </c>
      <c r="K221" s="11">
        <v>431409</v>
      </c>
      <c r="L221" s="8" t="s">
        <v>414</v>
      </c>
      <c r="M221" s="8" t="s">
        <v>70</v>
      </c>
      <c r="N221" s="8" t="s">
        <v>71</v>
      </c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</row>
    <row r="222" spans="2:38" x14ac:dyDescent="0.25">
      <c r="B222" s="4" t="s">
        <v>322</v>
      </c>
      <c r="C222" s="8" t="s">
        <v>398</v>
      </c>
      <c r="D222" s="8" t="s">
        <v>416</v>
      </c>
      <c r="E222" s="13">
        <v>1500</v>
      </c>
      <c r="F222" s="8"/>
      <c r="G222" s="10">
        <f t="shared" si="3"/>
        <v>24854.999999999989</v>
      </c>
      <c r="H222" s="8" t="s">
        <v>417</v>
      </c>
      <c r="I222" s="8" t="s">
        <v>131</v>
      </c>
      <c r="J222" s="8" t="s">
        <v>87</v>
      </c>
      <c r="K222" s="11">
        <v>99896</v>
      </c>
      <c r="L222" s="8" t="s">
        <v>416</v>
      </c>
      <c r="M222" s="8" t="s">
        <v>70</v>
      </c>
      <c r="N222" s="8" t="s">
        <v>71</v>
      </c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</row>
    <row r="223" spans="2:38" x14ac:dyDescent="0.25">
      <c r="B223" s="4" t="s">
        <v>322</v>
      </c>
      <c r="C223" s="8" t="s">
        <v>398</v>
      </c>
      <c r="D223" s="8" t="s">
        <v>418</v>
      </c>
      <c r="E223" s="9">
        <v>500</v>
      </c>
      <c r="F223" s="8"/>
      <c r="G223" s="10">
        <f t="shared" si="3"/>
        <v>25354.999999999989</v>
      </c>
      <c r="H223" s="8" t="s">
        <v>419</v>
      </c>
      <c r="I223" s="8" t="s">
        <v>131</v>
      </c>
      <c r="J223" s="8" t="s">
        <v>87</v>
      </c>
      <c r="K223" s="11">
        <v>381606</v>
      </c>
      <c r="L223" s="8" t="s">
        <v>418</v>
      </c>
      <c r="M223" s="8" t="s">
        <v>70</v>
      </c>
      <c r="N223" s="8" t="s">
        <v>71</v>
      </c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</row>
    <row r="224" spans="2:38" x14ac:dyDescent="0.25">
      <c r="B224" s="4" t="s">
        <v>322</v>
      </c>
      <c r="C224" s="8" t="s">
        <v>398</v>
      </c>
      <c r="D224" s="8" t="s">
        <v>420</v>
      </c>
      <c r="E224" s="13">
        <v>2941.96</v>
      </c>
      <c r="F224" s="8"/>
      <c r="G224" s="10">
        <f t="shared" si="3"/>
        <v>28296.959999999988</v>
      </c>
      <c r="H224" s="8" t="s">
        <v>421</v>
      </c>
      <c r="I224" s="8" t="s">
        <v>131</v>
      </c>
      <c r="J224" s="8" t="s">
        <v>87</v>
      </c>
      <c r="K224" s="11">
        <v>156549</v>
      </c>
      <c r="L224" s="8" t="s">
        <v>420</v>
      </c>
      <c r="M224" s="8" t="s">
        <v>70</v>
      </c>
      <c r="N224" s="8" t="s">
        <v>71</v>
      </c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</row>
    <row r="225" spans="2:38" x14ac:dyDescent="0.25">
      <c r="B225" s="4" t="s">
        <v>322</v>
      </c>
      <c r="C225" s="8" t="s">
        <v>398</v>
      </c>
      <c r="D225" s="8" t="s">
        <v>422</v>
      </c>
      <c r="E225" s="9">
        <v>500</v>
      </c>
      <c r="F225" s="8"/>
      <c r="G225" s="10">
        <f t="shared" si="3"/>
        <v>28796.959999999988</v>
      </c>
      <c r="H225" s="8" t="s">
        <v>423</v>
      </c>
      <c r="I225" s="8" t="s">
        <v>131</v>
      </c>
      <c r="J225" s="8" t="s">
        <v>87</v>
      </c>
      <c r="K225" s="11">
        <v>323598</v>
      </c>
      <c r="L225" s="8" t="s">
        <v>422</v>
      </c>
      <c r="M225" s="8" t="s">
        <v>70</v>
      </c>
      <c r="N225" s="8" t="s">
        <v>71</v>
      </c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</row>
    <row r="226" spans="2:38" hidden="1" x14ac:dyDescent="0.25">
      <c r="B226" s="4" t="s">
        <v>424</v>
      </c>
      <c r="C226" s="8" t="s">
        <v>425</v>
      </c>
      <c r="D226" s="8" t="s">
        <v>426</v>
      </c>
      <c r="E226" s="8"/>
      <c r="F226" s="9">
        <v>300</v>
      </c>
      <c r="G226" s="10">
        <f t="shared" si="3"/>
        <v>28496.959999999988</v>
      </c>
      <c r="H226" s="8" t="s">
        <v>427</v>
      </c>
      <c r="I226" s="8" t="s">
        <v>82</v>
      </c>
      <c r="J226" s="8" t="s">
        <v>83</v>
      </c>
      <c r="K226" s="11">
        <v>179</v>
      </c>
      <c r="L226" s="8" t="s">
        <v>426</v>
      </c>
      <c r="M226" s="8" t="s">
        <v>70</v>
      </c>
      <c r="N226" s="8" t="s">
        <v>71</v>
      </c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</row>
    <row r="227" spans="2:38" x14ac:dyDescent="0.25">
      <c r="B227" s="4" t="s">
        <v>424</v>
      </c>
      <c r="C227" s="8" t="s">
        <v>425</v>
      </c>
      <c r="D227" s="8" t="s">
        <v>428</v>
      </c>
      <c r="E227" s="9">
        <v>500</v>
      </c>
      <c r="F227" s="8"/>
      <c r="G227" s="10">
        <f t="shared" si="3"/>
        <v>28996.959999999988</v>
      </c>
      <c r="H227" s="8" t="s">
        <v>429</v>
      </c>
      <c r="I227" s="8" t="s">
        <v>131</v>
      </c>
      <c r="J227" s="8" t="s">
        <v>87</v>
      </c>
      <c r="K227" s="11">
        <v>949759</v>
      </c>
      <c r="L227" s="8" t="s">
        <v>428</v>
      </c>
      <c r="M227" s="8" t="s">
        <v>70</v>
      </c>
      <c r="N227" s="8" t="s">
        <v>71</v>
      </c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</row>
    <row r="228" spans="2:38" hidden="1" x14ac:dyDescent="0.25">
      <c r="B228" s="4" t="s">
        <v>424</v>
      </c>
      <c r="C228" s="8" t="s">
        <v>425</v>
      </c>
      <c r="D228" s="8" t="s">
        <v>430</v>
      </c>
      <c r="E228" s="8"/>
      <c r="F228" s="13">
        <v>8560</v>
      </c>
      <c r="G228" s="10">
        <f t="shared" si="3"/>
        <v>20436.959999999988</v>
      </c>
      <c r="H228" s="8" t="s">
        <v>431</v>
      </c>
      <c r="I228" s="8" t="s">
        <v>307</v>
      </c>
      <c r="J228" s="8" t="s">
        <v>91</v>
      </c>
      <c r="K228" s="11">
        <v>113</v>
      </c>
      <c r="L228" s="8" t="s">
        <v>430</v>
      </c>
      <c r="M228" s="8" t="s">
        <v>70</v>
      </c>
      <c r="N228" s="8" t="s">
        <v>71</v>
      </c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</row>
    <row r="229" spans="2:38" hidden="1" x14ac:dyDescent="0.25">
      <c r="B229" s="4" t="s">
        <v>424</v>
      </c>
      <c r="C229" s="8" t="s">
        <v>425</v>
      </c>
      <c r="D229" s="8" t="s">
        <v>430</v>
      </c>
      <c r="E229" s="8"/>
      <c r="F229" s="9">
        <v>90</v>
      </c>
      <c r="G229" s="10">
        <f t="shared" si="3"/>
        <v>20346.959999999988</v>
      </c>
      <c r="H229" s="8" t="s">
        <v>432</v>
      </c>
      <c r="I229" s="8" t="s">
        <v>82</v>
      </c>
      <c r="J229" s="8" t="s">
        <v>83</v>
      </c>
      <c r="K229" s="11">
        <v>404532</v>
      </c>
      <c r="L229" s="8" t="s">
        <v>430</v>
      </c>
      <c r="M229" s="8" t="s">
        <v>70</v>
      </c>
      <c r="N229" s="8" t="s">
        <v>71</v>
      </c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</row>
    <row r="230" spans="2:38" hidden="1" x14ac:dyDescent="0.25">
      <c r="B230" s="4" t="s">
        <v>424</v>
      </c>
      <c r="C230" s="8" t="s">
        <v>425</v>
      </c>
      <c r="D230" s="8" t="s">
        <v>433</v>
      </c>
      <c r="E230" s="8"/>
      <c r="F230" s="9">
        <v>90</v>
      </c>
      <c r="G230" s="10">
        <f t="shared" si="3"/>
        <v>20256.959999999988</v>
      </c>
      <c r="H230" s="8" t="s">
        <v>434</v>
      </c>
      <c r="I230" s="8" t="s">
        <v>82</v>
      </c>
      <c r="J230" s="8" t="s">
        <v>83</v>
      </c>
      <c r="K230" s="11">
        <v>519916</v>
      </c>
      <c r="L230" s="8" t="s">
        <v>433</v>
      </c>
      <c r="M230" s="8" t="s">
        <v>70</v>
      </c>
      <c r="N230" s="8" t="s">
        <v>71</v>
      </c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</row>
    <row r="231" spans="2:38" hidden="1" x14ac:dyDescent="0.25">
      <c r="B231" s="4" t="s">
        <v>424</v>
      </c>
      <c r="C231" s="8" t="s">
        <v>425</v>
      </c>
      <c r="D231" s="8" t="s">
        <v>433</v>
      </c>
      <c r="E231" s="8"/>
      <c r="F231" s="13">
        <v>3700</v>
      </c>
      <c r="G231" s="10">
        <f t="shared" si="3"/>
        <v>16556.959999999988</v>
      </c>
      <c r="H231" s="8" t="s">
        <v>144</v>
      </c>
      <c r="I231" s="8" t="s">
        <v>126</v>
      </c>
      <c r="J231" s="8" t="s">
        <v>91</v>
      </c>
      <c r="K231" s="11">
        <v>114</v>
      </c>
      <c r="L231" s="8" t="s">
        <v>433</v>
      </c>
      <c r="M231" s="8" t="s">
        <v>70</v>
      </c>
      <c r="N231" s="8" t="s">
        <v>71</v>
      </c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</row>
    <row r="232" spans="2:38" hidden="1" x14ac:dyDescent="0.25">
      <c r="B232" s="4" t="s">
        <v>424</v>
      </c>
      <c r="C232" s="8" t="s">
        <v>425</v>
      </c>
      <c r="D232" s="8" t="s">
        <v>433</v>
      </c>
      <c r="E232" s="8"/>
      <c r="F232" s="9">
        <v>90</v>
      </c>
      <c r="G232" s="10">
        <f t="shared" si="3"/>
        <v>16466.959999999988</v>
      </c>
      <c r="H232" s="8" t="s">
        <v>434</v>
      </c>
      <c r="I232" s="8" t="s">
        <v>82</v>
      </c>
      <c r="J232" s="8" t="s">
        <v>83</v>
      </c>
      <c r="K232" s="11">
        <v>519916</v>
      </c>
      <c r="L232" s="8" t="s">
        <v>433</v>
      </c>
      <c r="M232" s="8" t="s">
        <v>70</v>
      </c>
      <c r="N232" s="8" t="s">
        <v>71</v>
      </c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</row>
    <row r="233" spans="2:38" x14ac:dyDescent="0.25">
      <c r="B233" s="4" t="s">
        <v>424</v>
      </c>
      <c r="C233" s="8" t="s">
        <v>425</v>
      </c>
      <c r="D233" s="8" t="s">
        <v>435</v>
      </c>
      <c r="E233" s="13">
        <v>3000</v>
      </c>
      <c r="F233" s="8"/>
      <c r="G233" s="10">
        <f t="shared" si="3"/>
        <v>19466.959999999988</v>
      </c>
      <c r="H233" s="8" t="s">
        <v>436</v>
      </c>
      <c r="I233" s="8" t="s">
        <v>131</v>
      </c>
      <c r="J233" s="8" t="s">
        <v>87</v>
      </c>
      <c r="K233" s="11">
        <v>444936</v>
      </c>
      <c r="L233" s="8" t="s">
        <v>435</v>
      </c>
      <c r="M233" s="8" t="s">
        <v>70</v>
      </c>
      <c r="N233" s="8" t="s">
        <v>71</v>
      </c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</row>
    <row r="234" spans="2:38" x14ac:dyDescent="0.25">
      <c r="B234" s="4" t="s">
        <v>424</v>
      </c>
      <c r="C234" s="8" t="s">
        <v>425</v>
      </c>
      <c r="D234" s="8" t="s">
        <v>435</v>
      </c>
      <c r="E234" s="13">
        <v>1500</v>
      </c>
      <c r="F234" s="8"/>
      <c r="G234" s="10">
        <f t="shared" si="3"/>
        <v>20966.959999999988</v>
      </c>
      <c r="H234" s="8" t="s">
        <v>437</v>
      </c>
      <c r="I234" s="8" t="s">
        <v>131</v>
      </c>
      <c r="J234" s="8" t="s">
        <v>87</v>
      </c>
      <c r="K234" s="11">
        <v>22888</v>
      </c>
      <c r="L234" s="8" t="s">
        <v>435</v>
      </c>
      <c r="M234" s="8" t="s">
        <v>70</v>
      </c>
      <c r="N234" s="8" t="s">
        <v>71</v>
      </c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</row>
    <row r="235" spans="2:38" x14ac:dyDescent="0.25">
      <c r="B235" s="4" t="s">
        <v>424</v>
      </c>
      <c r="C235" s="8" t="s">
        <v>425</v>
      </c>
      <c r="D235" s="8" t="s">
        <v>438</v>
      </c>
      <c r="E235" s="13">
        <v>1000</v>
      </c>
      <c r="F235" s="8"/>
      <c r="G235" s="10">
        <f t="shared" si="3"/>
        <v>21966.959999999988</v>
      </c>
      <c r="H235" s="8" t="s">
        <v>439</v>
      </c>
      <c r="I235" s="8" t="s">
        <v>304</v>
      </c>
      <c r="J235" s="8" t="s">
        <v>87</v>
      </c>
      <c r="K235" s="11">
        <v>129137</v>
      </c>
      <c r="L235" s="8" t="s">
        <v>438</v>
      </c>
      <c r="M235" s="8" t="s">
        <v>70</v>
      </c>
      <c r="N235" s="8" t="s">
        <v>71</v>
      </c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</row>
    <row r="236" spans="2:38" x14ac:dyDescent="0.25">
      <c r="B236" s="4" t="s">
        <v>424</v>
      </c>
      <c r="C236" s="8" t="s">
        <v>425</v>
      </c>
      <c r="D236" s="8" t="s">
        <v>440</v>
      </c>
      <c r="E236" s="13">
        <v>7002.19</v>
      </c>
      <c r="F236" s="8"/>
      <c r="G236" s="10">
        <f t="shared" si="3"/>
        <v>28969.149999999987</v>
      </c>
      <c r="H236" s="8" t="s">
        <v>441</v>
      </c>
      <c r="I236" s="8" t="s">
        <v>131</v>
      </c>
      <c r="J236" s="8" t="s">
        <v>87</v>
      </c>
      <c r="K236" s="11">
        <v>692559</v>
      </c>
      <c r="L236" s="8" t="s">
        <v>440</v>
      </c>
      <c r="M236" s="8" t="s">
        <v>70</v>
      </c>
      <c r="N236" s="8" t="s">
        <v>71</v>
      </c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</row>
    <row r="237" spans="2:38" x14ac:dyDescent="0.25">
      <c r="B237" s="4" t="s">
        <v>424</v>
      </c>
      <c r="C237" s="8" t="s">
        <v>425</v>
      </c>
      <c r="D237" s="8" t="s">
        <v>442</v>
      </c>
      <c r="E237" s="9">
        <v>750</v>
      </c>
      <c r="F237" s="8"/>
      <c r="G237" s="10">
        <f t="shared" si="3"/>
        <v>29719.149999999987</v>
      </c>
      <c r="H237" s="8" t="s">
        <v>443</v>
      </c>
      <c r="I237" s="8" t="s">
        <v>131</v>
      </c>
      <c r="J237" s="8" t="s">
        <v>87</v>
      </c>
      <c r="K237" s="11">
        <v>585596</v>
      </c>
      <c r="L237" s="8" t="s">
        <v>442</v>
      </c>
      <c r="M237" s="8" t="s">
        <v>70</v>
      </c>
      <c r="N237" s="8" t="s">
        <v>71</v>
      </c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</row>
    <row r="238" spans="2:38" x14ac:dyDescent="0.25">
      <c r="B238" s="4" t="s">
        <v>424</v>
      </c>
      <c r="C238" s="8" t="s">
        <v>425</v>
      </c>
      <c r="D238" s="8" t="s">
        <v>444</v>
      </c>
      <c r="E238" s="13">
        <v>1625</v>
      </c>
      <c r="F238" s="8"/>
      <c r="G238" s="10">
        <f t="shared" si="3"/>
        <v>31344.149999999987</v>
      </c>
      <c r="H238" s="8" t="s">
        <v>445</v>
      </c>
      <c r="I238" s="8" t="s">
        <v>131</v>
      </c>
      <c r="J238" s="8" t="s">
        <v>87</v>
      </c>
      <c r="K238" s="11">
        <v>1962</v>
      </c>
      <c r="L238" s="8" t="s">
        <v>444</v>
      </c>
      <c r="M238" s="8" t="s">
        <v>70</v>
      </c>
      <c r="N238" s="8" t="s">
        <v>71</v>
      </c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</row>
    <row r="239" spans="2:38" x14ac:dyDescent="0.25">
      <c r="B239" s="4" t="s">
        <v>424</v>
      </c>
      <c r="C239" s="8" t="s">
        <v>425</v>
      </c>
      <c r="D239" s="8" t="s">
        <v>444</v>
      </c>
      <c r="E239" s="9">
        <v>250</v>
      </c>
      <c r="F239" s="8"/>
      <c r="G239" s="10">
        <f t="shared" si="3"/>
        <v>31594.149999999987</v>
      </c>
      <c r="H239" s="8" t="s">
        <v>446</v>
      </c>
      <c r="I239" s="8" t="s">
        <v>131</v>
      </c>
      <c r="J239" s="8" t="s">
        <v>87</v>
      </c>
      <c r="K239" s="11">
        <v>762282</v>
      </c>
      <c r="L239" s="8" t="s">
        <v>444</v>
      </c>
      <c r="M239" s="8" t="s">
        <v>70</v>
      </c>
      <c r="N239" s="8" t="s">
        <v>71</v>
      </c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</row>
    <row r="240" spans="2:38" x14ac:dyDescent="0.25">
      <c r="B240" s="4" t="s">
        <v>424</v>
      </c>
      <c r="C240" s="8" t="s">
        <v>425</v>
      </c>
      <c r="D240" s="8" t="s">
        <v>447</v>
      </c>
      <c r="E240" s="13">
        <v>2244</v>
      </c>
      <c r="F240" s="8"/>
      <c r="G240" s="10">
        <f t="shared" si="3"/>
        <v>33838.149999999987</v>
      </c>
      <c r="H240" s="8" t="s">
        <v>448</v>
      </c>
      <c r="I240" s="8" t="s">
        <v>131</v>
      </c>
      <c r="J240" s="8" t="s">
        <v>87</v>
      </c>
      <c r="K240" s="11">
        <v>133726</v>
      </c>
      <c r="L240" s="8" t="s">
        <v>447</v>
      </c>
      <c r="M240" s="8" t="s">
        <v>70</v>
      </c>
      <c r="N240" s="8" t="s">
        <v>71</v>
      </c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</row>
    <row r="241" spans="2:38" x14ac:dyDescent="0.25">
      <c r="B241" s="4" t="s">
        <v>424</v>
      </c>
      <c r="C241" s="8" t="s">
        <v>425</v>
      </c>
      <c r="D241" s="8" t="s">
        <v>449</v>
      </c>
      <c r="E241" s="9">
        <v>500</v>
      </c>
      <c r="F241" s="8"/>
      <c r="G241" s="10">
        <f t="shared" si="3"/>
        <v>34338.149999999987</v>
      </c>
      <c r="H241" s="8" t="s">
        <v>450</v>
      </c>
      <c r="I241" s="8" t="s">
        <v>131</v>
      </c>
      <c r="J241" s="8" t="s">
        <v>87</v>
      </c>
      <c r="K241" s="11">
        <v>922354</v>
      </c>
      <c r="L241" s="8" t="s">
        <v>449</v>
      </c>
      <c r="M241" s="8" t="s">
        <v>70</v>
      </c>
      <c r="N241" s="8" t="s">
        <v>71</v>
      </c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</row>
    <row r="242" spans="2:38" x14ac:dyDescent="0.25">
      <c r="B242" s="4" t="s">
        <v>424</v>
      </c>
      <c r="C242" s="8" t="s">
        <v>425</v>
      </c>
      <c r="D242" s="8" t="s">
        <v>449</v>
      </c>
      <c r="E242" s="13">
        <v>2500</v>
      </c>
      <c r="F242" s="8"/>
      <c r="G242" s="10">
        <f t="shared" si="3"/>
        <v>36838.149999999987</v>
      </c>
      <c r="H242" s="8" t="s">
        <v>208</v>
      </c>
      <c r="I242" s="8" t="s">
        <v>143</v>
      </c>
      <c r="J242" s="8" t="s">
        <v>87</v>
      </c>
      <c r="K242" s="11">
        <v>508868</v>
      </c>
      <c r="L242" s="8" t="s">
        <v>449</v>
      </c>
      <c r="M242" s="8" t="s">
        <v>70</v>
      </c>
      <c r="N242" s="8" t="s">
        <v>71</v>
      </c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</row>
    <row r="243" spans="2:38" x14ac:dyDescent="0.25">
      <c r="B243" s="4" t="s">
        <v>424</v>
      </c>
      <c r="C243" s="8" t="s">
        <v>425</v>
      </c>
      <c r="D243" s="8" t="s">
        <v>451</v>
      </c>
      <c r="E243" s="9">
        <v>500</v>
      </c>
      <c r="F243" s="8"/>
      <c r="G243" s="10">
        <f t="shared" si="3"/>
        <v>37338.149999999987</v>
      </c>
      <c r="H243" s="8" t="s">
        <v>452</v>
      </c>
      <c r="I243" s="8" t="s">
        <v>131</v>
      </c>
      <c r="J243" s="8" t="s">
        <v>87</v>
      </c>
      <c r="K243" s="11">
        <v>614053</v>
      </c>
      <c r="L243" s="8" t="s">
        <v>451</v>
      </c>
      <c r="M243" s="8" t="s">
        <v>70</v>
      </c>
      <c r="N243" s="8" t="s">
        <v>71</v>
      </c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</row>
    <row r="244" spans="2:38" x14ac:dyDescent="0.25">
      <c r="B244" s="4" t="s">
        <v>424</v>
      </c>
      <c r="C244" s="8" t="s">
        <v>425</v>
      </c>
      <c r="D244" s="8" t="s">
        <v>453</v>
      </c>
      <c r="E244" s="9">
        <v>500</v>
      </c>
      <c r="F244" s="8"/>
      <c r="G244" s="10">
        <f t="shared" si="3"/>
        <v>37838.149999999987</v>
      </c>
      <c r="H244" s="8" t="s">
        <v>454</v>
      </c>
      <c r="I244" s="8" t="s">
        <v>131</v>
      </c>
      <c r="J244" s="8" t="s">
        <v>87</v>
      </c>
      <c r="K244" s="11">
        <v>441080</v>
      </c>
      <c r="L244" s="8" t="s">
        <v>453</v>
      </c>
      <c r="M244" s="8" t="s">
        <v>70</v>
      </c>
      <c r="N244" s="8" t="s">
        <v>71</v>
      </c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</row>
    <row r="245" spans="2:38" x14ac:dyDescent="0.25">
      <c r="B245" s="4" t="s">
        <v>424</v>
      </c>
      <c r="C245" s="8" t="s">
        <v>425</v>
      </c>
      <c r="D245" s="8" t="s">
        <v>455</v>
      </c>
      <c r="E245" s="13">
        <v>2775.2</v>
      </c>
      <c r="F245" s="8"/>
      <c r="G245" s="10">
        <f t="shared" si="3"/>
        <v>40613.349999999984</v>
      </c>
      <c r="H245" s="8" t="s">
        <v>456</v>
      </c>
      <c r="I245" s="8" t="s">
        <v>131</v>
      </c>
      <c r="J245" s="8" t="s">
        <v>87</v>
      </c>
      <c r="K245" s="11">
        <v>764624</v>
      </c>
      <c r="L245" s="8" t="s">
        <v>455</v>
      </c>
      <c r="M245" s="8" t="s">
        <v>70</v>
      </c>
      <c r="N245" s="8" t="s">
        <v>71</v>
      </c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</row>
    <row r="246" spans="2:38" x14ac:dyDescent="0.25">
      <c r="B246" s="4" t="s">
        <v>424</v>
      </c>
      <c r="C246" s="8" t="s">
        <v>425</v>
      </c>
      <c r="D246" s="8" t="s">
        <v>457</v>
      </c>
      <c r="E246" s="13">
        <v>3015.09</v>
      </c>
      <c r="F246" s="8"/>
      <c r="G246" s="10">
        <f t="shared" si="3"/>
        <v>43628.439999999988</v>
      </c>
      <c r="H246" s="8" t="s">
        <v>458</v>
      </c>
      <c r="I246" s="8" t="s">
        <v>131</v>
      </c>
      <c r="J246" s="8" t="s">
        <v>87</v>
      </c>
      <c r="K246" s="11">
        <v>452660</v>
      </c>
      <c r="L246" s="8" t="s">
        <v>457</v>
      </c>
      <c r="M246" s="8" t="s">
        <v>70</v>
      </c>
      <c r="N246" s="8" t="s">
        <v>71</v>
      </c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</row>
    <row r="247" spans="2:38" hidden="1" x14ac:dyDescent="0.25">
      <c r="B247" s="4" t="s">
        <v>424</v>
      </c>
      <c r="C247" s="8" t="s">
        <v>425</v>
      </c>
      <c r="D247" s="8" t="s">
        <v>459</v>
      </c>
      <c r="E247" s="8"/>
      <c r="F247" s="9">
        <v>90</v>
      </c>
      <c r="G247" s="10">
        <f t="shared" si="3"/>
        <v>43538.439999999988</v>
      </c>
      <c r="H247" s="8" t="s">
        <v>460</v>
      </c>
      <c r="I247" s="8" t="s">
        <v>82</v>
      </c>
      <c r="J247" s="8" t="s">
        <v>83</v>
      </c>
      <c r="K247" s="11">
        <v>124458</v>
      </c>
      <c r="L247" s="8" t="s">
        <v>459</v>
      </c>
      <c r="M247" s="8" t="s">
        <v>70</v>
      </c>
      <c r="N247" s="8" t="s">
        <v>71</v>
      </c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</row>
    <row r="248" spans="2:38" hidden="1" x14ac:dyDescent="0.25">
      <c r="B248" s="4" t="s">
        <v>424</v>
      </c>
      <c r="C248" s="8" t="s">
        <v>425</v>
      </c>
      <c r="D248" s="8" t="s">
        <v>459</v>
      </c>
      <c r="E248" s="8"/>
      <c r="F248" s="13">
        <v>8560</v>
      </c>
      <c r="G248" s="10">
        <f t="shared" si="3"/>
        <v>34978.439999999988</v>
      </c>
      <c r="H248" s="8" t="s">
        <v>461</v>
      </c>
      <c r="I248" s="8" t="s">
        <v>307</v>
      </c>
      <c r="J248" s="8" t="s">
        <v>91</v>
      </c>
      <c r="K248" s="11">
        <v>115</v>
      </c>
      <c r="L248" s="8" t="s">
        <v>459</v>
      </c>
      <c r="M248" s="8" t="s">
        <v>70</v>
      </c>
      <c r="N248" s="8" t="s">
        <v>71</v>
      </c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</row>
    <row r="249" spans="2:38" hidden="1" x14ac:dyDescent="0.25">
      <c r="B249" s="4" t="s">
        <v>424</v>
      </c>
      <c r="C249" s="8" t="s">
        <v>425</v>
      </c>
      <c r="D249" s="8" t="s">
        <v>459</v>
      </c>
      <c r="E249" s="8"/>
      <c r="F249" s="9">
        <v>90</v>
      </c>
      <c r="G249" s="10">
        <f t="shared" si="3"/>
        <v>34888.439999999988</v>
      </c>
      <c r="H249" s="8" t="s">
        <v>462</v>
      </c>
      <c r="I249" s="8" t="s">
        <v>82</v>
      </c>
      <c r="J249" s="8" t="s">
        <v>83</v>
      </c>
      <c r="K249" s="11">
        <v>124769</v>
      </c>
      <c r="L249" s="8" t="s">
        <v>459</v>
      </c>
      <c r="M249" s="8" t="s">
        <v>70</v>
      </c>
      <c r="N249" s="8" t="s">
        <v>71</v>
      </c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</row>
    <row r="250" spans="2:38" hidden="1" x14ac:dyDescent="0.25">
      <c r="B250" s="4" t="s">
        <v>424</v>
      </c>
      <c r="C250" s="8" t="s">
        <v>425</v>
      </c>
      <c r="D250" s="8" t="s">
        <v>459</v>
      </c>
      <c r="E250" s="8"/>
      <c r="F250" s="9">
        <v>20</v>
      </c>
      <c r="G250" s="10">
        <f t="shared" si="3"/>
        <v>34868.439999999988</v>
      </c>
      <c r="H250" s="8" t="s">
        <v>463</v>
      </c>
      <c r="I250" s="8" t="s">
        <v>284</v>
      </c>
      <c r="J250" s="8" t="s">
        <v>83</v>
      </c>
      <c r="K250" s="11">
        <v>116</v>
      </c>
      <c r="L250" s="8" t="s">
        <v>459</v>
      </c>
      <c r="M250" s="8" t="s">
        <v>70</v>
      </c>
      <c r="N250" s="8" t="s">
        <v>71</v>
      </c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</row>
    <row r="251" spans="2:38" x14ac:dyDescent="0.25">
      <c r="B251" s="4" t="s">
        <v>424</v>
      </c>
      <c r="C251" s="8" t="s">
        <v>425</v>
      </c>
      <c r="D251" s="8" t="s">
        <v>464</v>
      </c>
      <c r="E251" s="9">
        <v>500</v>
      </c>
      <c r="F251" s="8"/>
      <c r="G251" s="10">
        <f t="shared" si="3"/>
        <v>35368.439999999988</v>
      </c>
      <c r="H251" s="8" t="s">
        <v>465</v>
      </c>
      <c r="I251" s="8" t="s">
        <v>131</v>
      </c>
      <c r="J251" s="8" t="s">
        <v>87</v>
      </c>
      <c r="K251" s="11">
        <v>948719</v>
      </c>
      <c r="L251" s="8" t="s">
        <v>464</v>
      </c>
      <c r="M251" s="8" t="s">
        <v>70</v>
      </c>
      <c r="N251" s="8" t="s">
        <v>71</v>
      </c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</row>
    <row r="252" spans="2:38" x14ac:dyDescent="0.25">
      <c r="B252" s="4" t="s">
        <v>424</v>
      </c>
      <c r="C252" s="8" t="s">
        <v>425</v>
      </c>
      <c r="D252" s="8" t="s">
        <v>466</v>
      </c>
      <c r="E252" s="9">
        <v>125</v>
      </c>
      <c r="F252" s="8"/>
      <c r="G252" s="10">
        <f t="shared" si="3"/>
        <v>35493.439999999988</v>
      </c>
      <c r="H252" s="8" t="s">
        <v>467</v>
      </c>
      <c r="I252" s="8" t="s">
        <v>131</v>
      </c>
      <c r="J252" s="8" t="s">
        <v>87</v>
      </c>
      <c r="K252" s="11">
        <v>992474</v>
      </c>
      <c r="L252" s="8" t="s">
        <v>466</v>
      </c>
      <c r="M252" s="8" t="s">
        <v>70</v>
      </c>
      <c r="N252" s="8" t="s">
        <v>71</v>
      </c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</row>
    <row r="253" spans="2:38" ht="22.5" hidden="1" x14ac:dyDescent="0.25">
      <c r="B253" s="4" t="s">
        <v>424</v>
      </c>
      <c r="C253" s="8" t="s">
        <v>468</v>
      </c>
      <c r="D253" s="14" t="s">
        <v>469</v>
      </c>
      <c r="E253" s="14"/>
      <c r="F253" s="15">
        <v>90</v>
      </c>
      <c r="G253" s="10">
        <f t="shared" si="3"/>
        <v>35403.439999999988</v>
      </c>
      <c r="H253" s="16" t="s">
        <v>470</v>
      </c>
      <c r="I253" s="14"/>
      <c r="J253" s="14" t="s">
        <v>83</v>
      </c>
      <c r="K253" s="17">
        <v>674698</v>
      </c>
      <c r="L253" s="14" t="s">
        <v>469</v>
      </c>
      <c r="M253" s="14" t="s">
        <v>70</v>
      </c>
      <c r="N253" s="14" t="s">
        <v>71</v>
      </c>
      <c r="O253" s="18"/>
      <c r="P253" s="18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</row>
    <row r="254" spans="2:38" ht="33.75" hidden="1" x14ac:dyDescent="0.25">
      <c r="B254" s="4" t="s">
        <v>424</v>
      </c>
      <c r="C254" s="8" t="s">
        <v>468</v>
      </c>
      <c r="D254" s="14" t="s">
        <v>469</v>
      </c>
      <c r="E254" s="14"/>
      <c r="F254" s="19">
        <v>3412</v>
      </c>
      <c r="G254" s="10">
        <f t="shared" si="3"/>
        <v>31991.439999999988</v>
      </c>
      <c r="H254" s="16" t="s">
        <v>144</v>
      </c>
      <c r="I254" s="14" t="s">
        <v>126</v>
      </c>
      <c r="J254" s="14" t="s">
        <v>91</v>
      </c>
      <c r="K254" s="17">
        <v>117</v>
      </c>
      <c r="L254" s="14" t="s">
        <v>469</v>
      </c>
      <c r="M254" s="14" t="s">
        <v>70</v>
      </c>
      <c r="N254" s="14" t="s">
        <v>71</v>
      </c>
      <c r="O254" s="18"/>
      <c r="P254" s="18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</row>
    <row r="255" spans="2:38" ht="45" x14ac:dyDescent="0.25">
      <c r="B255" s="4" t="s">
        <v>424</v>
      </c>
      <c r="C255" s="8" t="s">
        <v>468</v>
      </c>
      <c r="D255" s="14" t="s">
        <v>471</v>
      </c>
      <c r="E255" s="19">
        <v>1250</v>
      </c>
      <c r="F255" s="14"/>
      <c r="G255" s="10">
        <f t="shared" si="3"/>
        <v>33241.439999999988</v>
      </c>
      <c r="H255" s="16" t="s">
        <v>472</v>
      </c>
      <c r="I255" s="14"/>
      <c r="J255" s="14" t="s">
        <v>191</v>
      </c>
      <c r="K255" s="17">
        <v>662641</v>
      </c>
      <c r="L255" s="14" t="s">
        <v>471</v>
      </c>
      <c r="M255" s="14" t="s">
        <v>70</v>
      </c>
      <c r="N255" s="14" t="s">
        <v>71</v>
      </c>
      <c r="O255" s="18"/>
      <c r="P255" s="18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</row>
    <row r="256" spans="2:38" ht="45" x14ac:dyDescent="0.25">
      <c r="B256" s="4" t="s">
        <v>424</v>
      </c>
      <c r="C256" s="8" t="s">
        <v>468</v>
      </c>
      <c r="D256" s="14" t="s">
        <v>473</v>
      </c>
      <c r="E256" s="15">
        <v>125</v>
      </c>
      <c r="F256" s="14"/>
      <c r="G256" s="10">
        <f t="shared" si="3"/>
        <v>33366.439999999988</v>
      </c>
      <c r="H256" s="16" t="s">
        <v>474</v>
      </c>
      <c r="I256" s="14"/>
      <c r="J256" s="14" t="s">
        <v>191</v>
      </c>
      <c r="K256" s="17">
        <v>719156</v>
      </c>
      <c r="L256" s="14" t="s">
        <v>473</v>
      </c>
      <c r="M256" s="14" t="s">
        <v>70</v>
      </c>
      <c r="N256" s="14" t="s">
        <v>71</v>
      </c>
      <c r="O256" s="18"/>
      <c r="P256" s="18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</row>
    <row r="257" spans="2:38" ht="45" x14ac:dyDescent="0.25">
      <c r="B257" s="4" t="s">
        <v>424</v>
      </c>
      <c r="C257" s="8" t="s">
        <v>468</v>
      </c>
      <c r="D257" s="14" t="s">
        <v>475</v>
      </c>
      <c r="E257" s="19">
        <v>1831.62</v>
      </c>
      <c r="F257" s="14"/>
      <c r="G257" s="10">
        <f t="shared" si="3"/>
        <v>35198.05999999999</v>
      </c>
      <c r="H257" s="16" t="s">
        <v>476</v>
      </c>
      <c r="I257" s="14"/>
      <c r="J257" s="14" t="s">
        <v>191</v>
      </c>
      <c r="K257" s="17">
        <v>770441</v>
      </c>
      <c r="L257" s="14" t="s">
        <v>475</v>
      </c>
      <c r="M257" s="14" t="s">
        <v>70</v>
      </c>
      <c r="N257" s="14" t="s">
        <v>71</v>
      </c>
      <c r="O257" s="18"/>
      <c r="P257" s="18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</row>
    <row r="258" spans="2:38" x14ac:dyDescent="0.25">
      <c r="B258" s="4" t="s">
        <v>424</v>
      </c>
      <c r="C258" s="8" t="s">
        <v>468</v>
      </c>
      <c r="D258" s="14" t="s">
        <v>475</v>
      </c>
      <c r="E258" s="15">
        <v>500</v>
      </c>
      <c r="F258" s="14"/>
      <c r="G258" s="10">
        <f t="shared" si="3"/>
        <v>35698.05999999999</v>
      </c>
      <c r="H258" s="16" t="s">
        <v>477</v>
      </c>
      <c r="I258" s="14"/>
      <c r="J258" s="14" t="s">
        <v>191</v>
      </c>
      <c r="K258" s="17">
        <v>982144</v>
      </c>
      <c r="L258" s="14" t="s">
        <v>473</v>
      </c>
      <c r="M258" s="14" t="s">
        <v>70</v>
      </c>
      <c r="N258" s="14" t="s">
        <v>71</v>
      </c>
      <c r="O258" s="18"/>
      <c r="P258" s="18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</row>
    <row r="259" spans="2:38" ht="45" x14ac:dyDescent="0.25">
      <c r="B259" s="4" t="s">
        <v>424</v>
      </c>
      <c r="C259" s="8" t="s">
        <v>468</v>
      </c>
      <c r="D259" s="14" t="s">
        <v>478</v>
      </c>
      <c r="E259" s="19">
        <v>9082.08</v>
      </c>
      <c r="F259" s="14"/>
      <c r="G259" s="10">
        <f t="shared" si="3"/>
        <v>44780.139999999992</v>
      </c>
      <c r="H259" s="16" t="s">
        <v>479</v>
      </c>
      <c r="I259" s="14"/>
      <c r="J259" s="14" t="s">
        <v>191</v>
      </c>
      <c r="K259" s="17">
        <v>942319</v>
      </c>
      <c r="L259" s="14" t="s">
        <v>478</v>
      </c>
      <c r="M259" s="14" t="s">
        <v>70</v>
      </c>
      <c r="N259" s="14" t="s">
        <v>71</v>
      </c>
      <c r="O259" s="18"/>
      <c r="P259" s="18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</row>
    <row r="260" spans="2:38" ht="45" x14ac:dyDescent="0.25">
      <c r="B260" s="4" t="s">
        <v>424</v>
      </c>
      <c r="C260" s="8" t="s">
        <v>468</v>
      </c>
      <c r="D260" s="14" t="s">
        <v>478</v>
      </c>
      <c r="E260" s="15">
        <v>375</v>
      </c>
      <c r="F260" s="14"/>
      <c r="G260" s="10">
        <f t="shared" ref="G260:G297" si="4">E260-F260+G259</f>
        <v>45155.139999999992</v>
      </c>
      <c r="H260" s="16" t="s">
        <v>480</v>
      </c>
      <c r="I260" s="14"/>
      <c r="J260" s="14" t="s">
        <v>191</v>
      </c>
      <c r="K260" s="17">
        <v>372873</v>
      </c>
      <c r="L260" s="14" t="s">
        <v>478</v>
      </c>
      <c r="M260" s="14" t="s">
        <v>70</v>
      </c>
      <c r="N260" s="14" t="s">
        <v>71</v>
      </c>
      <c r="O260" s="18"/>
      <c r="P260" s="18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</row>
    <row r="261" spans="2:38" ht="45" x14ac:dyDescent="0.25">
      <c r="B261" s="4" t="s">
        <v>424</v>
      </c>
      <c r="C261" s="8" t="s">
        <v>468</v>
      </c>
      <c r="D261" s="14" t="s">
        <v>481</v>
      </c>
      <c r="E261" s="15">
        <v>545</v>
      </c>
      <c r="F261" s="14"/>
      <c r="G261" s="10">
        <f t="shared" si="4"/>
        <v>45700.139999999992</v>
      </c>
      <c r="H261" s="16" t="s">
        <v>482</v>
      </c>
      <c r="I261" s="14"/>
      <c r="J261" s="14" t="s">
        <v>191</v>
      </c>
      <c r="K261" s="17">
        <v>759343</v>
      </c>
      <c r="L261" s="14" t="s">
        <v>481</v>
      </c>
      <c r="M261" s="14" t="s">
        <v>70</v>
      </c>
      <c r="N261" s="14" t="s">
        <v>71</v>
      </c>
      <c r="O261" s="18"/>
      <c r="P261" s="18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</row>
    <row r="262" spans="2:38" ht="45" x14ac:dyDescent="0.25">
      <c r="B262" s="4" t="s">
        <v>424</v>
      </c>
      <c r="C262" s="8" t="s">
        <v>468</v>
      </c>
      <c r="D262" s="14" t="s">
        <v>483</v>
      </c>
      <c r="E262" s="15">
        <v>750</v>
      </c>
      <c r="F262" s="14"/>
      <c r="G262" s="10">
        <f t="shared" si="4"/>
        <v>46450.139999999992</v>
      </c>
      <c r="H262" s="16" t="s">
        <v>484</v>
      </c>
      <c r="I262" s="14"/>
      <c r="J262" s="14" t="s">
        <v>191</v>
      </c>
      <c r="K262" s="17">
        <v>895546</v>
      </c>
      <c r="L262" s="14" t="s">
        <v>483</v>
      </c>
      <c r="M262" s="14" t="s">
        <v>70</v>
      </c>
      <c r="N262" s="14" t="s">
        <v>71</v>
      </c>
      <c r="O262" s="18"/>
      <c r="P262" s="18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</row>
    <row r="263" spans="2:38" ht="67.5" x14ac:dyDescent="0.25">
      <c r="B263" s="4" t="s">
        <v>424</v>
      </c>
      <c r="C263" s="8" t="s">
        <v>468</v>
      </c>
      <c r="D263" s="14" t="s">
        <v>485</v>
      </c>
      <c r="E263" s="19">
        <v>1500</v>
      </c>
      <c r="F263" s="14"/>
      <c r="G263" s="10">
        <f t="shared" si="4"/>
        <v>47950.139999999992</v>
      </c>
      <c r="H263" s="16" t="s">
        <v>486</v>
      </c>
      <c r="I263" s="14"/>
      <c r="J263" s="14" t="s">
        <v>191</v>
      </c>
      <c r="K263" s="17">
        <v>319416</v>
      </c>
      <c r="L263" s="14" t="s">
        <v>485</v>
      </c>
      <c r="M263" s="14" t="s">
        <v>70</v>
      </c>
      <c r="N263" s="14" t="s">
        <v>71</v>
      </c>
      <c r="O263" s="18"/>
      <c r="P263" s="18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</row>
    <row r="264" spans="2:38" ht="22.5" x14ac:dyDescent="0.25">
      <c r="B264" s="4" t="s">
        <v>424</v>
      </c>
      <c r="C264" s="8" t="s">
        <v>468</v>
      </c>
      <c r="D264" s="14" t="s">
        <v>485</v>
      </c>
      <c r="E264" s="19">
        <v>5020</v>
      </c>
      <c r="F264" s="14"/>
      <c r="G264" s="10">
        <f t="shared" si="4"/>
        <v>52970.139999999992</v>
      </c>
      <c r="H264" s="16" t="s">
        <v>487</v>
      </c>
      <c r="I264" s="14"/>
      <c r="J264" s="14" t="s">
        <v>191</v>
      </c>
      <c r="K264" s="17">
        <v>7392</v>
      </c>
      <c r="L264" s="14" t="s">
        <v>485</v>
      </c>
      <c r="M264" s="14" t="s">
        <v>70</v>
      </c>
      <c r="N264" s="14" t="s">
        <v>71</v>
      </c>
      <c r="O264" s="18"/>
      <c r="P264" s="18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</row>
    <row r="265" spans="2:38" ht="22.5" x14ac:dyDescent="0.25">
      <c r="B265" s="4" t="s">
        <v>424</v>
      </c>
      <c r="C265" s="8" t="s">
        <v>468</v>
      </c>
      <c r="D265" s="14" t="s">
        <v>485</v>
      </c>
      <c r="E265" s="19">
        <v>7702.49</v>
      </c>
      <c r="F265" s="14"/>
      <c r="G265" s="10">
        <f t="shared" si="4"/>
        <v>60672.62999999999</v>
      </c>
      <c r="H265" s="16" t="s">
        <v>488</v>
      </c>
      <c r="I265" s="14"/>
      <c r="J265" s="14" t="s">
        <v>191</v>
      </c>
      <c r="K265" s="17">
        <v>7404</v>
      </c>
      <c r="L265" s="14" t="s">
        <v>485</v>
      </c>
      <c r="M265" s="14" t="s">
        <v>70</v>
      </c>
      <c r="N265" s="14" t="s">
        <v>71</v>
      </c>
      <c r="O265" s="18"/>
      <c r="P265" s="18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</row>
    <row r="266" spans="2:38" ht="45" x14ac:dyDescent="0.25">
      <c r="B266" s="4" t="s">
        <v>424</v>
      </c>
      <c r="C266" s="8" t="s">
        <v>468</v>
      </c>
      <c r="D266" s="14" t="s">
        <v>489</v>
      </c>
      <c r="E266" s="15">
        <v>125</v>
      </c>
      <c r="F266" s="14"/>
      <c r="G266" s="10">
        <f t="shared" si="4"/>
        <v>60797.62999999999</v>
      </c>
      <c r="H266" s="16" t="s">
        <v>490</v>
      </c>
      <c r="I266" s="14"/>
      <c r="J266" s="14" t="s">
        <v>191</v>
      </c>
      <c r="K266" s="17">
        <v>117450</v>
      </c>
      <c r="L266" s="14" t="s">
        <v>489</v>
      </c>
      <c r="M266" s="14" t="s">
        <v>70</v>
      </c>
      <c r="N266" s="14" t="s">
        <v>71</v>
      </c>
      <c r="O266" s="18"/>
      <c r="P266" s="18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</row>
    <row r="267" spans="2:38" ht="45" x14ac:dyDescent="0.25">
      <c r="B267" s="4" t="s">
        <v>424</v>
      </c>
      <c r="C267" s="8" t="s">
        <v>468</v>
      </c>
      <c r="D267" s="14" t="s">
        <v>491</v>
      </c>
      <c r="E267" s="19">
        <v>1000</v>
      </c>
      <c r="F267" s="14"/>
      <c r="G267" s="10">
        <f t="shared" si="4"/>
        <v>61797.62999999999</v>
      </c>
      <c r="H267" s="16" t="s">
        <v>492</v>
      </c>
      <c r="I267" s="14"/>
      <c r="J267" s="14" t="s">
        <v>191</v>
      </c>
      <c r="K267" s="17">
        <v>758770</v>
      </c>
      <c r="L267" s="14" t="s">
        <v>491</v>
      </c>
      <c r="M267" s="14" t="s">
        <v>70</v>
      </c>
      <c r="N267" s="14" t="s">
        <v>71</v>
      </c>
      <c r="O267" s="18"/>
      <c r="P267" s="18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</row>
    <row r="268" spans="2:38" ht="45" x14ac:dyDescent="0.25">
      <c r="B268" s="4" t="s">
        <v>424</v>
      </c>
      <c r="C268" s="8" t="s">
        <v>468</v>
      </c>
      <c r="D268" s="14" t="s">
        <v>493</v>
      </c>
      <c r="E268" s="19">
        <v>1500</v>
      </c>
      <c r="F268" s="14"/>
      <c r="G268" s="10">
        <f t="shared" si="4"/>
        <v>63297.62999999999</v>
      </c>
      <c r="H268" s="16" t="s">
        <v>494</v>
      </c>
      <c r="I268" s="14"/>
      <c r="J268" s="14" t="s">
        <v>191</v>
      </c>
      <c r="K268" s="17">
        <v>567603</v>
      </c>
      <c r="L268" s="14" t="s">
        <v>493</v>
      </c>
      <c r="M268" s="14" t="s">
        <v>70</v>
      </c>
      <c r="N268" s="14" t="s">
        <v>71</v>
      </c>
      <c r="O268" s="18"/>
      <c r="P268" s="18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</row>
    <row r="269" spans="2:38" ht="45" x14ac:dyDescent="0.25">
      <c r="B269" s="4" t="s">
        <v>424</v>
      </c>
      <c r="C269" s="8" t="s">
        <v>468</v>
      </c>
      <c r="D269" s="14" t="s">
        <v>495</v>
      </c>
      <c r="E269" s="19">
        <v>1000</v>
      </c>
      <c r="F269" s="14"/>
      <c r="G269" s="10">
        <f t="shared" si="4"/>
        <v>64297.62999999999</v>
      </c>
      <c r="H269" s="16" t="s">
        <v>496</v>
      </c>
      <c r="I269" s="14"/>
      <c r="J269" s="14" t="s">
        <v>191</v>
      </c>
      <c r="K269" s="17">
        <v>781175</v>
      </c>
      <c r="L269" s="14" t="s">
        <v>495</v>
      </c>
      <c r="M269" s="14" t="s">
        <v>70</v>
      </c>
      <c r="N269" s="14" t="s">
        <v>71</v>
      </c>
      <c r="O269" s="18"/>
      <c r="P269" s="18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</row>
    <row r="270" spans="2:38" ht="45" x14ac:dyDescent="0.25">
      <c r="B270" s="4" t="s">
        <v>424</v>
      </c>
      <c r="C270" s="8" t="s">
        <v>468</v>
      </c>
      <c r="D270" s="14" t="s">
        <v>497</v>
      </c>
      <c r="E270" s="15">
        <v>500</v>
      </c>
      <c r="F270" s="14"/>
      <c r="G270" s="10">
        <f t="shared" si="4"/>
        <v>64797.62999999999</v>
      </c>
      <c r="H270" s="16" t="s">
        <v>498</v>
      </c>
      <c r="I270" s="14"/>
      <c r="J270" s="14" t="s">
        <v>191</v>
      </c>
      <c r="K270" s="17">
        <v>701601</v>
      </c>
      <c r="L270" s="14" t="s">
        <v>497</v>
      </c>
      <c r="M270" s="14" t="s">
        <v>70</v>
      </c>
      <c r="N270" s="14" t="s">
        <v>71</v>
      </c>
      <c r="O270" s="18"/>
      <c r="P270" s="18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</row>
    <row r="271" spans="2:38" ht="22.5" hidden="1" x14ac:dyDescent="0.25">
      <c r="B271" s="4" t="s">
        <v>424</v>
      </c>
      <c r="C271" s="8" t="s">
        <v>468</v>
      </c>
      <c r="D271" s="14" t="s">
        <v>497</v>
      </c>
      <c r="E271" s="14"/>
      <c r="F271" s="15">
        <v>90</v>
      </c>
      <c r="G271" s="10">
        <f t="shared" si="4"/>
        <v>64707.62999999999</v>
      </c>
      <c r="H271" s="16" t="s">
        <v>499</v>
      </c>
      <c r="I271" s="14"/>
      <c r="J271" s="14" t="s">
        <v>83</v>
      </c>
      <c r="K271" s="17">
        <v>196757</v>
      </c>
      <c r="L271" s="14" t="s">
        <v>497</v>
      </c>
      <c r="M271" s="14" t="s">
        <v>70</v>
      </c>
      <c r="N271" s="14" t="s">
        <v>71</v>
      </c>
      <c r="O271" s="18"/>
      <c r="P271" s="18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</row>
    <row r="272" spans="2:38" ht="33.75" hidden="1" x14ac:dyDescent="0.25">
      <c r="B272" s="4" t="s">
        <v>424</v>
      </c>
      <c r="C272" s="8" t="s">
        <v>468</v>
      </c>
      <c r="D272" s="14" t="s">
        <v>497</v>
      </c>
      <c r="E272" s="14"/>
      <c r="F272" s="19">
        <v>7703</v>
      </c>
      <c r="G272" s="10">
        <f t="shared" si="4"/>
        <v>57004.62999999999</v>
      </c>
      <c r="H272" s="16" t="s">
        <v>144</v>
      </c>
      <c r="I272" s="14" t="s">
        <v>126</v>
      </c>
      <c r="J272" s="14" t="s">
        <v>91</v>
      </c>
      <c r="K272" s="17">
        <v>118</v>
      </c>
      <c r="L272" s="14" t="s">
        <v>497</v>
      </c>
      <c r="M272" s="14" t="s">
        <v>70</v>
      </c>
      <c r="N272" s="14" t="s">
        <v>71</v>
      </c>
      <c r="O272" s="18"/>
      <c r="P272" s="18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</row>
    <row r="273" spans="2:38" ht="22.5" hidden="1" x14ac:dyDescent="0.25">
      <c r="B273" s="4" t="s">
        <v>424</v>
      </c>
      <c r="C273" s="8" t="s">
        <v>468</v>
      </c>
      <c r="D273" s="14" t="s">
        <v>497</v>
      </c>
      <c r="E273" s="14"/>
      <c r="F273" s="15">
        <v>90</v>
      </c>
      <c r="G273" s="10">
        <f t="shared" si="4"/>
        <v>56914.62999999999</v>
      </c>
      <c r="H273" s="16" t="s">
        <v>500</v>
      </c>
      <c r="I273" s="14"/>
      <c r="J273" s="14" t="s">
        <v>83</v>
      </c>
      <c r="K273" s="17">
        <v>196973</v>
      </c>
      <c r="L273" s="14" t="s">
        <v>497</v>
      </c>
      <c r="M273" s="14" t="s">
        <v>70</v>
      </c>
      <c r="N273" s="14" t="s">
        <v>71</v>
      </c>
      <c r="O273" s="18"/>
      <c r="P273" s="18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</row>
    <row r="274" spans="2:38" ht="33.75" hidden="1" x14ac:dyDescent="0.25">
      <c r="B274" s="4" t="s">
        <v>424</v>
      </c>
      <c r="C274" s="8" t="s">
        <v>468</v>
      </c>
      <c r="D274" s="14" t="s">
        <v>497</v>
      </c>
      <c r="E274" s="14"/>
      <c r="F274" s="19">
        <v>8560</v>
      </c>
      <c r="G274" s="10">
        <f t="shared" si="4"/>
        <v>48354.62999999999</v>
      </c>
      <c r="H274" s="16" t="s">
        <v>501</v>
      </c>
      <c r="I274" s="14"/>
      <c r="J274" s="14" t="s">
        <v>91</v>
      </c>
      <c r="K274" s="17">
        <v>119</v>
      </c>
      <c r="L274" s="14" t="s">
        <v>497</v>
      </c>
      <c r="M274" s="14" t="s">
        <v>70</v>
      </c>
      <c r="N274" s="14" t="s">
        <v>71</v>
      </c>
      <c r="O274" s="18"/>
      <c r="P274" s="18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</row>
    <row r="275" spans="2:38" ht="45" x14ac:dyDescent="0.25">
      <c r="B275" s="4" t="s">
        <v>424</v>
      </c>
      <c r="C275" s="8" t="s">
        <v>468</v>
      </c>
      <c r="D275" s="14" t="s">
        <v>502</v>
      </c>
      <c r="E275" s="15">
        <v>500</v>
      </c>
      <c r="F275" s="14"/>
      <c r="G275" s="10">
        <f t="shared" si="4"/>
        <v>48854.62999999999</v>
      </c>
      <c r="H275" s="16" t="s">
        <v>503</v>
      </c>
      <c r="I275" s="14"/>
      <c r="J275" s="14" t="s">
        <v>191</v>
      </c>
      <c r="K275" s="17">
        <v>832878</v>
      </c>
      <c r="L275" s="14" t="s">
        <v>502</v>
      </c>
      <c r="M275" s="14" t="s">
        <v>70</v>
      </c>
      <c r="N275" s="14" t="s">
        <v>71</v>
      </c>
      <c r="O275" s="18"/>
      <c r="P275" s="18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</row>
    <row r="276" spans="2:38" x14ac:dyDescent="0.25">
      <c r="B276" s="4" t="s">
        <v>424</v>
      </c>
      <c r="C276" s="8" t="s">
        <v>504</v>
      </c>
      <c r="D276" s="14" t="s">
        <v>505</v>
      </c>
      <c r="E276" s="19">
        <v>1648</v>
      </c>
      <c r="F276" s="14"/>
      <c r="G276" s="10">
        <f t="shared" si="4"/>
        <v>50502.62999999999</v>
      </c>
      <c r="H276" s="14" t="s">
        <v>506</v>
      </c>
      <c r="I276" s="14"/>
      <c r="J276" s="14" t="s">
        <v>191</v>
      </c>
      <c r="K276" s="17">
        <v>136</v>
      </c>
      <c r="L276" s="14" t="s">
        <v>505</v>
      </c>
      <c r="M276" s="14" t="s">
        <v>70</v>
      </c>
      <c r="N276" s="14" t="s">
        <v>71</v>
      </c>
      <c r="O276" s="18"/>
      <c r="P276" s="18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</row>
    <row r="277" spans="2:38" x14ac:dyDescent="0.25">
      <c r="B277" s="4" t="s">
        <v>424</v>
      </c>
      <c r="C277" s="8" t="s">
        <v>504</v>
      </c>
      <c r="D277" s="14" t="s">
        <v>505</v>
      </c>
      <c r="E277" s="19">
        <v>13500</v>
      </c>
      <c r="F277" s="14"/>
      <c r="G277" s="10">
        <f t="shared" si="4"/>
        <v>64002.62999999999</v>
      </c>
      <c r="H277" s="14" t="s">
        <v>507</v>
      </c>
      <c r="I277" s="14"/>
      <c r="J277" s="14" t="s">
        <v>191</v>
      </c>
      <c r="K277" s="17">
        <v>137</v>
      </c>
      <c r="L277" s="14" t="s">
        <v>505</v>
      </c>
      <c r="M277" s="14" t="s">
        <v>70</v>
      </c>
      <c r="N277" s="14" t="s">
        <v>71</v>
      </c>
      <c r="O277" s="18"/>
      <c r="P277" s="18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</row>
    <row r="278" spans="2:38" hidden="1" x14ac:dyDescent="0.25">
      <c r="B278" s="4" t="s">
        <v>424</v>
      </c>
      <c r="C278" s="8" t="s">
        <v>504</v>
      </c>
      <c r="D278" s="14" t="s">
        <v>508</v>
      </c>
      <c r="E278" s="14"/>
      <c r="F278" s="15">
        <v>90</v>
      </c>
      <c r="G278" s="10">
        <f t="shared" si="4"/>
        <v>63912.62999999999</v>
      </c>
      <c r="H278" s="14" t="s">
        <v>509</v>
      </c>
      <c r="I278" s="14"/>
      <c r="J278" s="14" t="s">
        <v>83</v>
      </c>
      <c r="K278" s="17">
        <v>763800</v>
      </c>
      <c r="L278" s="14" t="s">
        <v>508</v>
      </c>
      <c r="M278" s="14" t="s">
        <v>70</v>
      </c>
      <c r="N278" s="14" t="s">
        <v>71</v>
      </c>
      <c r="O278" s="18"/>
      <c r="P278" s="18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</row>
    <row r="279" spans="2:38" hidden="1" x14ac:dyDescent="0.25">
      <c r="B279" s="4" t="s">
        <v>424</v>
      </c>
      <c r="C279" s="8" t="s">
        <v>504</v>
      </c>
      <c r="D279" s="14" t="s">
        <v>508</v>
      </c>
      <c r="E279" s="14"/>
      <c r="F279" s="19">
        <v>4107</v>
      </c>
      <c r="G279" s="10">
        <f t="shared" si="4"/>
        <v>59805.62999999999</v>
      </c>
      <c r="H279" s="14" t="s">
        <v>144</v>
      </c>
      <c r="I279" s="14" t="s">
        <v>126</v>
      </c>
      <c r="J279" s="14" t="s">
        <v>91</v>
      </c>
      <c r="K279" s="17">
        <v>120</v>
      </c>
      <c r="L279" s="14" t="s">
        <v>508</v>
      </c>
      <c r="M279" s="14" t="s">
        <v>70</v>
      </c>
      <c r="N279" s="14" t="s">
        <v>71</v>
      </c>
      <c r="O279" s="18"/>
      <c r="P279" s="18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</row>
    <row r="280" spans="2:38" x14ac:dyDescent="0.25">
      <c r="B280" s="4" t="s">
        <v>424</v>
      </c>
      <c r="C280" s="8" t="s">
        <v>504</v>
      </c>
      <c r="D280" s="14" t="s">
        <v>510</v>
      </c>
      <c r="E280" s="19">
        <v>2000</v>
      </c>
      <c r="F280" s="14"/>
      <c r="G280" s="10">
        <f t="shared" si="4"/>
        <v>61805.62999999999</v>
      </c>
      <c r="H280" s="14" t="s">
        <v>226</v>
      </c>
      <c r="I280" s="14"/>
      <c r="J280" s="14" t="s">
        <v>191</v>
      </c>
      <c r="K280" s="17">
        <v>57976</v>
      </c>
      <c r="L280" s="14" t="s">
        <v>511</v>
      </c>
      <c r="M280" s="14" t="s">
        <v>70</v>
      </c>
      <c r="N280" s="14" t="s">
        <v>71</v>
      </c>
      <c r="O280" s="18"/>
      <c r="P280" s="18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</row>
    <row r="281" spans="2:38" x14ac:dyDescent="0.25">
      <c r="B281" s="4" t="s">
        <v>424</v>
      </c>
      <c r="C281" s="8" t="s">
        <v>504</v>
      </c>
      <c r="D281" s="14" t="s">
        <v>512</v>
      </c>
      <c r="E281" s="19">
        <v>1500</v>
      </c>
      <c r="F281" s="14"/>
      <c r="G281" s="10">
        <f t="shared" si="4"/>
        <v>63305.62999999999</v>
      </c>
      <c r="H281" s="14" t="s">
        <v>513</v>
      </c>
      <c r="I281" s="14"/>
      <c r="J281" s="14" t="s">
        <v>191</v>
      </c>
      <c r="K281" s="17">
        <v>772976</v>
      </c>
      <c r="L281" s="14" t="s">
        <v>512</v>
      </c>
      <c r="M281" s="14" t="s">
        <v>70</v>
      </c>
      <c r="N281" s="14" t="s">
        <v>71</v>
      </c>
      <c r="O281" s="18"/>
      <c r="P281" s="18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</row>
    <row r="282" spans="2:38" hidden="1" x14ac:dyDescent="0.25">
      <c r="B282" s="4" t="s">
        <v>424</v>
      </c>
      <c r="C282" s="8" t="s">
        <v>504</v>
      </c>
      <c r="D282" s="14" t="s">
        <v>512</v>
      </c>
      <c r="E282" s="14"/>
      <c r="F282" s="19">
        <v>3800</v>
      </c>
      <c r="G282" s="10">
        <f t="shared" si="4"/>
        <v>59505.62999999999</v>
      </c>
      <c r="H282" s="14" t="s">
        <v>89</v>
      </c>
      <c r="I282" s="14"/>
      <c r="J282" s="14" t="s">
        <v>91</v>
      </c>
      <c r="K282" s="17">
        <v>121</v>
      </c>
      <c r="L282" s="14" t="s">
        <v>512</v>
      </c>
      <c r="M282" s="14" t="s">
        <v>70</v>
      </c>
      <c r="N282" s="14" t="s">
        <v>71</v>
      </c>
      <c r="O282" s="18"/>
      <c r="P282" s="18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</row>
    <row r="283" spans="2:38" hidden="1" x14ac:dyDescent="0.25">
      <c r="B283" s="4" t="s">
        <v>424</v>
      </c>
      <c r="C283" s="8" t="s">
        <v>504</v>
      </c>
      <c r="D283" s="14" t="s">
        <v>512</v>
      </c>
      <c r="E283" s="14"/>
      <c r="F283" s="15">
        <v>90</v>
      </c>
      <c r="G283" s="10">
        <f t="shared" si="4"/>
        <v>59415.62999999999</v>
      </c>
      <c r="H283" s="14" t="s">
        <v>514</v>
      </c>
      <c r="I283" s="14"/>
      <c r="J283" s="14" t="s">
        <v>83</v>
      </c>
      <c r="K283" s="17">
        <v>593173</v>
      </c>
      <c r="L283" s="14" t="s">
        <v>512</v>
      </c>
      <c r="M283" s="14" t="s">
        <v>70</v>
      </c>
      <c r="N283" s="14" t="s">
        <v>71</v>
      </c>
      <c r="O283" s="18"/>
      <c r="P283" s="18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</row>
    <row r="284" spans="2:38" x14ac:dyDescent="0.25">
      <c r="B284" s="4" t="s">
        <v>424</v>
      </c>
      <c r="C284" s="8" t="s">
        <v>504</v>
      </c>
      <c r="D284" s="14" t="s">
        <v>515</v>
      </c>
      <c r="E284" s="19">
        <v>2293.62</v>
      </c>
      <c r="F284" s="14"/>
      <c r="G284" s="10">
        <f t="shared" si="4"/>
        <v>61709.249999999993</v>
      </c>
      <c r="H284" s="14" t="s">
        <v>516</v>
      </c>
      <c r="I284" s="14"/>
      <c r="J284" s="14" t="s">
        <v>191</v>
      </c>
      <c r="K284" s="17">
        <v>629911</v>
      </c>
      <c r="L284" s="14" t="s">
        <v>515</v>
      </c>
      <c r="M284" s="14" t="s">
        <v>70</v>
      </c>
      <c r="N284" s="14" t="s">
        <v>71</v>
      </c>
      <c r="O284" s="18"/>
      <c r="P284" s="18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</row>
    <row r="285" spans="2:38" x14ac:dyDescent="0.25">
      <c r="B285" s="4" t="s">
        <v>424</v>
      </c>
      <c r="C285" s="8" t="s">
        <v>504</v>
      </c>
      <c r="D285" s="14" t="s">
        <v>517</v>
      </c>
      <c r="E285" s="19">
        <v>2875</v>
      </c>
      <c r="F285" s="14"/>
      <c r="G285" s="10">
        <f t="shared" si="4"/>
        <v>64584.249999999993</v>
      </c>
      <c r="H285" s="14" t="s">
        <v>518</v>
      </c>
      <c r="I285" s="14"/>
      <c r="J285" s="14" t="s">
        <v>191</v>
      </c>
      <c r="K285" s="17">
        <v>964059</v>
      </c>
      <c r="L285" s="14" t="s">
        <v>517</v>
      </c>
      <c r="M285" s="14" t="s">
        <v>70</v>
      </c>
      <c r="N285" s="14" t="s">
        <v>71</v>
      </c>
      <c r="O285" s="18"/>
      <c r="P285" s="18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</row>
    <row r="286" spans="2:38" x14ac:dyDescent="0.25">
      <c r="B286" s="4" t="s">
        <v>424</v>
      </c>
      <c r="C286" s="8" t="s">
        <v>504</v>
      </c>
      <c r="D286" s="14" t="s">
        <v>517</v>
      </c>
      <c r="E286" s="15">
        <v>750</v>
      </c>
      <c r="F286" s="14"/>
      <c r="G286" s="10">
        <f t="shared" si="4"/>
        <v>65334.249999999993</v>
      </c>
      <c r="H286" s="14" t="s">
        <v>519</v>
      </c>
      <c r="I286" s="14"/>
      <c r="J286" s="14" t="s">
        <v>191</v>
      </c>
      <c r="K286" s="17">
        <v>169639</v>
      </c>
      <c r="L286" s="14" t="s">
        <v>517</v>
      </c>
      <c r="M286" s="14" t="s">
        <v>70</v>
      </c>
      <c r="N286" s="14" t="s">
        <v>71</v>
      </c>
      <c r="O286" s="18"/>
      <c r="P286" s="18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</row>
    <row r="287" spans="2:38" x14ac:dyDescent="0.25">
      <c r="B287" s="4" t="s">
        <v>424</v>
      </c>
      <c r="C287" s="8" t="s">
        <v>504</v>
      </c>
      <c r="D287" s="14" t="s">
        <v>520</v>
      </c>
      <c r="E287" s="15">
        <v>625</v>
      </c>
      <c r="F287" s="14"/>
      <c r="G287" s="10">
        <f t="shared" si="4"/>
        <v>65959.25</v>
      </c>
      <c r="H287" s="14" t="s">
        <v>521</v>
      </c>
      <c r="I287" s="14"/>
      <c r="J287" s="14" t="s">
        <v>191</v>
      </c>
      <c r="K287" s="17">
        <v>710514</v>
      </c>
      <c r="L287" s="14" t="s">
        <v>520</v>
      </c>
      <c r="M287" s="14" t="s">
        <v>70</v>
      </c>
      <c r="N287" s="14" t="s">
        <v>71</v>
      </c>
      <c r="O287" s="18"/>
      <c r="P287" s="18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</row>
    <row r="288" spans="2:38" x14ac:dyDescent="0.25">
      <c r="B288" s="4" t="s">
        <v>424</v>
      </c>
      <c r="C288" s="8" t="s">
        <v>504</v>
      </c>
      <c r="D288" s="14" t="s">
        <v>522</v>
      </c>
      <c r="E288" s="15">
        <v>500</v>
      </c>
      <c r="F288" s="14"/>
      <c r="G288" s="10">
        <f t="shared" si="4"/>
        <v>66459.25</v>
      </c>
      <c r="H288" s="14" t="s">
        <v>523</v>
      </c>
      <c r="I288" s="14"/>
      <c r="J288" s="14" t="s">
        <v>191</v>
      </c>
      <c r="K288" s="17">
        <v>752925</v>
      </c>
      <c r="L288" s="14" t="s">
        <v>522</v>
      </c>
      <c r="M288" s="14" t="s">
        <v>70</v>
      </c>
      <c r="N288" s="14" t="s">
        <v>71</v>
      </c>
      <c r="O288" s="18"/>
      <c r="P288" s="18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</row>
    <row r="289" spans="2:38" x14ac:dyDescent="0.25">
      <c r="B289" s="4" t="s">
        <v>424</v>
      </c>
      <c r="C289" s="8" t="s">
        <v>504</v>
      </c>
      <c r="D289" s="14" t="s">
        <v>524</v>
      </c>
      <c r="E289" s="19">
        <v>1181.44</v>
      </c>
      <c r="F289" s="14"/>
      <c r="G289" s="10">
        <f t="shared" si="4"/>
        <v>67640.69</v>
      </c>
      <c r="H289" s="14" t="s">
        <v>525</v>
      </c>
      <c r="I289" s="14"/>
      <c r="J289" s="14" t="s">
        <v>191</v>
      </c>
      <c r="K289" s="17">
        <v>560602</v>
      </c>
      <c r="L289" s="14" t="s">
        <v>524</v>
      </c>
      <c r="M289" s="14" t="s">
        <v>70</v>
      </c>
      <c r="N289" s="14" t="s">
        <v>71</v>
      </c>
      <c r="O289" s="18"/>
      <c r="P289" s="18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</row>
    <row r="290" spans="2:38" x14ac:dyDescent="0.25">
      <c r="B290" s="4" t="s">
        <v>424</v>
      </c>
      <c r="C290" s="8" t="s">
        <v>504</v>
      </c>
      <c r="D290" s="14" t="s">
        <v>526</v>
      </c>
      <c r="E290" s="15">
        <v>215.59</v>
      </c>
      <c r="F290" s="14"/>
      <c r="G290" s="10">
        <f t="shared" si="4"/>
        <v>67856.28</v>
      </c>
      <c r="H290" s="14" t="s">
        <v>527</v>
      </c>
      <c r="I290" s="14"/>
      <c r="J290" s="14" t="s">
        <v>191</v>
      </c>
      <c r="K290" s="17">
        <v>244072</v>
      </c>
      <c r="L290" s="14" t="s">
        <v>526</v>
      </c>
      <c r="M290" s="14" t="s">
        <v>70</v>
      </c>
      <c r="N290" s="14" t="s">
        <v>71</v>
      </c>
      <c r="O290" s="18"/>
      <c r="P290" s="18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</row>
    <row r="291" spans="2:38" x14ac:dyDescent="0.25">
      <c r="B291" s="4" t="s">
        <v>424</v>
      </c>
      <c r="C291" s="8" t="s">
        <v>504</v>
      </c>
      <c r="D291" s="14" t="s">
        <v>528</v>
      </c>
      <c r="E291" s="19">
        <v>4000</v>
      </c>
      <c r="F291" s="14"/>
      <c r="G291" s="10">
        <f t="shared" si="4"/>
        <v>71856.28</v>
      </c>
      <c r="H291" s="14" t="s">
        <v>529</v>
      </c>
      <c r="I291" s="14"/>
      <c r="J291" s="14" t="s">
        <v>191</v>
      </c>
      <c r="K291" s="17">
        <v>217295</v>
      </c>
      <c r="L291" s="14" t="s">
        <v>528</v>
      </c>
      <c r="M291" s="14" t="s">
        <v>70</v>
      </c>
      <c r="N291" s="14" t="s">
        <v>71</v>
      </c>
      <c r="O291" s="18"/>
      <c r="P291" s="18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</row>
    <row r="292" spans="2:38" x14ac:dyDescent="0.25">
      <c r="B292" s="4" t="s">
        <v>424</v>
      </c>
      <c r="C292" s="8" t="s">
        <v>504</v>
      </c>
      <c r="D292" s="14" t="s">
        <v>530</v>
      </c>
      <c r="E292" s="15">
        <v>125</v>
      </c>
      <c r="F292" s="14"/>
      <c r="G292" s="10">
        <f t="shared" si="4"/>
        <v>71981.279999999999</v>
      </c>
      <c r="H292" s="14" t="s">
        <v>531</v>
      </c>
      <c r="I292" s="14"/>
      <c r="J292" s="14" t="s">
        <v>191</v>
      </c>
      <c r="K292" s="17">
        <v>474385</v>
      </c>
      <c r="L292" s="14" t="s">
        <v>530</v>
      </c>
      <c r="M292" s="14" t="s">
        <v>70</v>
      </c>
      <c r="N292" s="14" t="s">
        <v>71</v>
      </c>
      <c r="O292" s="18"/>
      <c r="P292" s="18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</row>
    <row r="293" spans="2:38" x14ac:dyDescent="0.25">
      <c r="B293" s="4" t="s">
        <v>424</v>
      </c>
      <c r="C293" s="8" t="s">
        <v>504</v>
      </c>
      <c r="D293" s="14" t="s">
        <v>532</v>
      </c>
      <c r="E293" s="19">
        <v>2000</v>
      </c>
      <c r="F293" s="14"/>
      <c r="G293" s="10">
        <f t="shared" si="4"/>
        <v>73981.279999999999</v>
      </c>
      <c r="H293" s="14" t="s">
        <v>533</v>
      </c>
      <c r="I293" s="14"/>
      <c r="J293" s="14" t="s">
        <v>191</v>
      </c>
      <c r="K293" s="17">
        <v>305619</v>
      </c>
      <c r="L293" s="14" t="s">
        <v>532</v>
      </c>
      <c r="M293" s="14" t="s">
        <v>70</v>
      </c>
      <c r="N293" s="14" t="s">
        <v>71</v>
      </c>
      <c r="O293" s="18"/>
      <c r="P293" s="18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</row>
    <row r="294" spans="2:38" hidden="1" x14ac:dyDescent="0.25">
      <c r="B294" s="4" t="s">
        <v>424</v>
      </c>
      <c r="C294" s="8" t="s">
        <v>504</v>
      </c>
      <c r="D294" s="14" t="s">
        <v>534</v>
      </c>
      <c r="E294" s="14"/>
      <c r="F294" s="15">
        <v>90</v>
      </c>
      <c r="G294" s="10">
        <f t="shared" si="4"/>
        <v>73891.28</v>
      </c>
      <c r="H294" s="14" t="s">
        <v>535</v>
      </c>
      <c r="I294" s="14"/>
      <c r="J294" s="14" t="s">
        <v>83</v>
      </c>
      <c r="K294" s="17">
        <v>868804</v>
      </c>
      <c r="L294" s="14" t="s">
        <v>534</v>
      </c>
      <c r="M294" s="14" t="s">
        <v>70</v>
      </c>
      <c r="N294" s="14" t="s">
        <v>71</v>
      </c>
      <c r="O294" s="18"/>
      <c r="P294" s="18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</row>
    <row r="295" spans="2:38" hidden="1" x14ac:dyDescent="0.25">
      <c r="B295" s="4" t="s">
        <v>424</v>
      </c>
      <c r="C295" s="8" t="s">
        <v>504</v>
      </c>
      <c r="D295" s="14" t="s">
        <v>534</v>
      </c>
      <c r="E295" s="14"/>
      <c r="F295" s="19">
        <v>13910</v>
      </c>
      <c r="G295" s="10">
        <f t="shared" si="4"/>
        <v>59981.279999999999</v>
      </c>
      <c r="H295" s="14" t="s">
        <v>536</v>
      </c>
      <c r="I295" s="14"/>
      <c r="J295" s="14" t="s">
        <v>91</v>
      </c>
      <c r="K295" s="17">
        <v>122</v>
      </c>
      <c r="L295" s="14" t="s">
        <v>534</v>
      </c>
      <c r="M295" s="14" t="s">
        <v>70</v>
      </c>
      <c r="N295" s="14" t="s">
        <v>71</v>
      </c>
      <c r="O295" s="18"/>
      <c r="P295" s="18"/>
      <c r="Q295" s="12"/>
      <c r="R295" s="12"/>
      <c r="S295" s="12"/>
      <c r="T295" s="12"/>
      <c r="U295" s="12"/>
      <c r="V295" s="12"/>
      <c r="W295" s="12"/>
      <c r="X295" s="12"/>
    </row>
    <row r="296" spans="2:38" x14ac:dyDescent="0.25">
      <c r="B296" s="4" t="s">
        <v>424</v>
      </c>
      <c r="C296" s="8" t="s">
        <v>504</v>
      </c>
      <c r="D296" s="14" t="s">
        <v>537</v>
      </c>
      <c r="E296" s="19">
        <v>1500</v>
      </c>
      <c r="F296" s="14"/>
      <c r="G296" s="10">
        <f t="shared" si="4"/>
        <v>61481.279999999999</v>
      </c>
      <c r="H296" s="14" t="s">
        <v>538</v>
      </c>
      <c r="I296" s="14"/>
      <c r="J296" s="14" t="s">
        <v>191</v>
      </c>
      <c r="K296" s="17">
        <v>387116</v>
      </c>
      <c r="L296" s="14" t="s">
        <v>537</v>
      </c>
      <c r="M296" s="14" t="s">
        <v>70</v>
      </c>
      <c r="N296" s="14" t="s">
        <v>71</v>
      </c>
      <c r="O296" s="18"/>
      <c r="P296" s="18"/>
      <c r="Q296" s="12"/>
      <c r="R296" s="12"/>
      <c r="S296" s="12"/>
      <c r="T296" s="12"/>
      <c r="U296" s="12"/>
      <c r="V296" s="12"/>
      <c r="W296" s="12"/>
      <c r="X296" s="12"/>
    </row>
    <row r="297" spans="2:38" x14ac:dyDescent="0.25">
      <c r="B297" s="4" t="s">
        <v>424</v>
      </c>
      <c r="C297" s="8" t="s">
        <v>504</v>
      </c>
      <c r="D297" s="14" t="s">
        <v>539</v>
      </c>
      <c r="E297" s="19">
        <v>2125</v>
      </c>
      <c r="F297" s="14"/>
      <c r="G297" s="112">
        <f t="shared" si="4"/>
        <v>63606.28</v>
      </c>
      <c r="H297" s="14" t="s">
        <v>540</v>
      </c>
      <c r="I297" s="14"/>
      <c r="J297" s="14" t="s">
        <v>191</v>
      </c>
      <c r="K297" s="17">
        <v>789323</v>
      </c>
      <c r="L297" s="14" t="s">
        <v>539</v>
      </c>
      <c r="M297" s="14" t="s">
        <v>70</v>
      </c>
      <c r="N297" s="14" t="s">
        <v>71</v>
      </c>
      <c r="O297" s="18"/>
      <c r="P297" s="18"/>
      <c r="Q297" s="12"/>
      <c r="R297" s="12"/>
      <c r="S297" s="12"/>
      <c r="T297" s="12"/>
      <c r="U297" s="12"/>
      <c r="V297" s="12"/>
      <c r="W297" s="12"/>
      <c r="X297" s="12"/>
    </row>
    <row r="298" spans="2:38" x14ac:dyDescent="0.25">
      <c r="D298" s="12"/>
      <c r="E298" s="12"/>
      <c r="F298" s="12"/>
      <c r="G298" s="12"/>
      <c r="H298" s="20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2:38" x14ac:dyDescent="0.25">
      <c r="D299" s="12"/>
      <c r="E299" s="12"/>
      <c r="F299" s="12"/>
      <c r="G299" s="21"/>
      <c r="H299" s="20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2:38" x14ac:dyDescent="0.25">
      <c r="D300" s="12"/>
      <c r="E300" s="12"/>
      <c r="F300" s="12"/>
      <c r="G300" s="12"/>
      <c r="H300" s="20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2:38" x14ac:dyDescent="0.25">
      <c r="D301" s="12"/>
      <c r="E301" s="12"/>
      <c r="F301" s="12"/>
      <c r="G301" s="12"/>
      <c r="H301" s="20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2:38" x14ac:dyDescent="0.25">
      <c r="D302" s="12"/>
      <c r="E302" s="12"/>
      <c r="F302" s="12"/>
      <c r="G302" s="12"/>
      <c r="H302" s="20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2:38" x14ac:dyDescent="0.25">
      <c r="D303" s="12"/>
      <c r="E303" s="12"/>
      <c r="F303" s="12"/>
      <c r="G303" s="12"/>
      <c r="H303" s="20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2:38" x14ac:dyDescent="0.25">
      <c r="D304" s="12"/>
      <c r="E304" s="12"/>
      <c r="F304" s="12"/>
      <c r="G304" s="12"/>
      <c r="H304" s="20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4:23" x14ac:dyDescent="0.25">
      <c r="D305" s="12"/>
      <c r="E305" s="12"/>
      <c r="F305" s="12"/>
      <c r="G305" s="12"/>
      <c r="H305" s="20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4:23" x14ac:dyDescent="0.25">
      <c r="D306" s="12"/>
      <c r="E306" s="12"/>
      <c r="F306" s="12"/>
      <c r="G306" s="12"/>
      <c r="H306" s="20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4:23" x14ac:dyDescent="0.25">
      <c r="D307" s="12"/>
      <c r="E307" s="12"/>
      <c r="F307" s="12"/>
      <c r="G307" s="12"/>
      <c r="H307" s="20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4:23" x14ac:dyDescent="0.25">
      <c r="D308" s="12"/>
      <c r="E308" s="12"/>
      <c r="F308" s="12"/>
      <c r="G308" s="12"/>
      <c r="H308" s="20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</sheetData>
  <autoFilter ref="A1:O297">
    <filterColumn colId="5">
      <filters blank="1"/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 на 2019 2020</vt:lpstr>
      <vt:lpstr>Отчет за 2018 2019</vt:lpstr>
      <vt:lpstr>ДДС ТСН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DMITRIY</cp:lastModifiedBy>
  <dcterms:created xsi:type="dcterms:W3CDTF">2019-06-03T15:36:03Z</dcterms:created>
  <dcterms:modified xsi:type="dcterms:W3CDTF">2019-06-04T08:42:42Z</dcterms:modified>
</cp:coreProperties>
</file>