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ТСН ДП Лесная капель\Бюджет\2018\"/>
    </mc:Choice>
  </mc:AlternateContent>
  <bookViews>
    <workbookView xWindow="120" yWindow="45" windowWidth="28635" windowHeight="12780"/>
  </bookViews>
  <sheets>
    <sheet name="ТСН" sheetId="1" r:id="rId1"/>
  </sheets>
  <definedNames>
    <definedName name="_xlnm.Print_Area" localSheetId="0">ТСН!$A$1:$N$72</definedName>
  </definedNames>
  <calcPr calcId="152511" refMode="R1C1"/>
</workbook>
</file>

<file path=xl/calcChain.xml><?xml version="1.0" encoding="utf-8"?>
<calcChain xmlns="http://schemas.openxmlformats.org/spreadsheetml/2006/main">
  <c r="D63" i="1" l="1"/>
  <c r="E63" i="1"/>
  <c r="F63" i="1"/>
  <c r="G63" i="1"/>
  <c r="H63" i="1"/>
  <c r="I63" i="1"/>
  <c r="J63" i="1"/>
  <c r="K63" i="1"/>
  <c r="L63" i="1"/>
  <c r="M63" i="1"/>
  <c r="N63" i="1"/>
  <c r="D68" i="1"/>
  <c r="E68" i="1"/>
  <c r="F68" i="1"/>
  <c r="G68" i="1"/>
  <c r="H68" i="1"/>
  <c r="I68" i="1"/>
  <c r="J68" i="1"/>
  <c r="K68" i="1"/>
  <c r="L68" i="1"/>
  <c r="M68" i="1"/>
  <c r="N68" i="1"/>
  <c r="C66" i="1"/>
  <c r="C65" i="1"/>
  <c r="C64" i="1"/>
  <c r="C70" i="1"/>
  <c r="E53" i="1"/>
  <c r="F53" i="1"/>
  <c r="H53" i="1"/>
  <c r="I53" i="1"/>
  <c r="J53" i="1"/>
  <c r="K53" i="1"/>
  <c r="L53" i="1"/>
  <c r="M53" i="1"/>
  <c r="N53" i="1"/>
  <c r="D53" i="1"/>
  <c r="C63" i="1" l="1"/>
  <c r="D59" i="1"/>
  <c r="E59" i="1"/>
  <c r="F59" i="1"/>
  <c r="G59" i="1"/>
  <c r="H59" i="1"/>
  <c r="I59" i="1"/>
  <c r="J59" i="1"/>
  <c r="K59" i="1"/>
  <c r="L59" i="1"/>
  <c r="M59" i="1"/>
  <c r="N59" i="1"/>
  <c r="C61" i="1"/>
  <c r="C60" i="1"/>
  <c r="G54" i="1"/>
  <c r="G53" i="1" s="1"/>
  <c r="C53" i="1" s="1"/>
  <c r="C51" i="1"/>
  <c r="C50" i="1"/>
  <c r="C49" i="1"/>
  <c r="C48" i="1"/>
  <c r="J47" i="1"/>
  <c r="J46" i="1" s="1"/>
  <c r="N46" i="1"/>
  <c r="M46" i="1"/>
  <c r="L46" i="1"/>
  <c r="K46" i="1"/>
  <c r="I46" i="1"/>
  <c r="H46" i="1"/>
  <c r="G46" i="1"/>
  <c r="F46" i="1"/>
  <c r="E46" i="1"/>
  <c r="D46" i="1"/>
  <c r="C44" i="1"/>
  <c r="C43" i="1"/>
  <c r="N42" i="1"/>
  <c r="M42" i="1"/>
  <c r="L42" i="1"/>
  <c r="K42" i="1"/>
  <c r="J42" i="1"/>
  <c r="I42" i="1"/>
  <c r="H42" i="1"/>
  <c r="G42" i="1"/>
  <c r="F42" i="1"/>
  <c r="E42" i="1"/>
  <c r="D42" i="1"/>
  <c r="C40" i="1"/>
  <c r="J39" i="1"/>
  <c r="H39" i="1"/>
  <c r="H34" i="1" s="1"/>
  <c r="F39" i="1"/>
  <c r="F34" i="1" s="1"/>
  <c r="C38" i="1"/>
  <c r="I37" i="1"/>
  <c r="C37" i="1" s="1"/>
  <c r="C36" i="1"/>
  <c r="J35" i="1"/>
  <c r="N34" i="1"/>
  <c r="G34" i="1"/>
  <c r="E34" i="1"/>
  <c r="D34" i="1"/>
  <c r="C32" i="1"/>
  <c r="C31" i="1"/>
  <c r="C30" i="1"/>
  <c r="J29" i="1"/>
  <c r="J27" i="1" s="1"/>
  <c r="I29" i="1"/>
  <c r="I27" i="1" s="1"/>
  <c r="H29" i="1"/>
  <c r="H27" i="1" s="1"/>
  <c r="E29" i="1"/>
  <c r="E27" i="1" s="1"/>
  <c r="F28" i="1"/>
  <c r="C28" i="1" s="1"/>
  <c r="N27" i="1"/>
  <c r="M27" i="1"/>
  <c r="L27" i="1"/>
  <c r="K27" i="1"/>
  <c r="G27" i="1"/>
  <c r="D27" i="1"/>
  <c r="C25" i="1"/>
  <c r="N24" i="1"/>
  <c r="M24" i="1"/>
  <c r="L24" i="1"/>
  <c r="K24" i="1"/>
  <c r="J24" i="1"/>
  <c r="I24" i="1"/>
  <c r="H24" i="1"/>
  <c r="G24" i="1"/>
  <c r="F24" i="1"/>
  <c r="E24" i="1"/>
  <c r="D24" i="1"/>
  <c r="C22" i="1"/>
  <c r="C21" i="1"/>
  <c r="C20" i="1"/>
  <c r="C19" i="1"/>
  <c r="K18" i="1"/>
  <c r="J18" i="1"/>
  <c r="I18" i="1"/>
  <c r="H18" i="1"/>
  <c r="G18" i="1"/>
  <c r="F18" i="1"/>
  <c r="E18" i="1"/>
  <c r="D18" i="1"/>
  <c r="J16" i="1"/>
  <c r="F16" i="1"/>
  <c r="E16" i="1"/>
  <c r="C15" i="1"/>
  <c r="C14" i="1"/>
  <c r="C13" i="1"/>
  <c r="E12" i="1"/>
  <c r="C12" i="1" s="1"/>
  <c r="N11" i="1"/>
  <c r="M11" i="1"/>
  <c r="L11" i="1"/>
  <c r="K11" i="1"/>
  <c r="J11" i="1"/>
  <c r="I11" i="1"/>
  <c r="H11" i="1"/>
  <c r="G11" i="1"/>
  <c r="F11" i="1"/>
  <c r="D11" i="1"/>
  <c r="F7" i="1"/>
  <c r="E7" i="1"/>
  <c r="F6" i="1"/>
  <c r="E6" i="1"/>
  <c r="N5" i="1"/>
  <c r="M5" i="1"/>
  <c r="L5" i="1"/>
  <c r="K5" i="1"/>
  <c r="J5" i="1"/>
  <c r="I5" i="1"/>
  <c r="H5" i="1"/>
  <c r="G5" i="1"/>
  <c r="D5" i="1"/>
  <c r="F5" i="1" l="1"/>
  <c r="E11" i="1"/>
  <c r="F27" i="1"/>
  <c r="F9" i="1" s="1"/>
  <c r="C7" i="1"/>
  <c r="E9" i="1"/>
  <c r="N9" i="1"/>
  <c r="N3" i="1" s="1"/>
  <c r="L34" i="1"/>
  <c r="D9" i="1"/>
  <c r="C24" i="1"/>
  <c r="I34" i="1"/>
  <c r="I9" i="1" s="1"/>
  <c r="C42" i="1"/>
  <c r="C54" i="1"/>
  <c r="K34" i="1"/>
  <c r="K9" i="1" s="1"/>
  <c r="G9" i="1"/>
  <c r="H9" i="1"/>
  <c r="M34" i="1"/>
  <c r="M9" i="1" s="1"/>
  <c r="M3" i="1" s="1"/>
  <c r="L2" i="1" s="1"/>
  <c r="C46" i="1"/>
  <c r="C18" i="1"/>
  <c r="L9" i="1"/>
  <c r="C47" i="1"/>
  <c r="C11" i="1"/>
  <c r="C16" i="1"/>
  <c r="C39" i="1"/>
  <c r="E5" i="1"/>
  <c r="C29" i="1"/>
  <c r="C27" i="1" s="1"/>
  <c r="J34" i="1"/>
  <c r="J9" i="1" s="1"/>
  <c r="C5" i="1"/>
  <c r="C6" i="1"/>
  <c r="C35" i="1"/>
  <c r="F3" i="1" l="1"/>
  <c r="E2" i="1" s="1"/>
  <c r="E3" i="1" s="1"/>
  <c r="D2" i="1" s="1"/>
  <c r="D3" i="1" s="1"/>
  <c r="C34" i="1"/>
  <c r="C9" i="1" s="1"/>
  <c r="L3" i="1"/>
  <c r="K2" i="1" s="1"/>
  <c r="K3" i="1" s="1"/>
  <c r="J2" i="1" s="1"/>
  <c r="J3" i="1" s="1"/>
  <c r="I2" i="1" s="1"/>
  <c r="I3" i="1" s="1"/>
  <c r="H2" i="1" s="1"/>
  <c r="H3" i="1" s="1"/>
  <c r="G2" i="1" s="1"/>
  <c r="G3" i="1" s="1"/>
  <c r="C59" i="1" l="1"/>
  <c r="C69" i="1"/>
  <c r="C68" i="1" s="1"/>
</calcChain>
</file>

<file path=xl/sharedStrings.xml><?xml version="1.0" encoding="utf-8"?>
<sst xmlns="http://schemas.openxmlformats.org/spreadsheetml/2006/main" count="79" uniqueCount="64">
  <si>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</si>
  <si>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</si>
  <si>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</si>
  <si>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</si>
  <si>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</si>
  <si>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</si>
  <si>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</si>
  <si>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</si>
  <si>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</si>
  <si>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</si>
  <si>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</si>
  <si>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Остаток  ДС на начало месяца</t>
  </si>
  <si>
    <t>Остаток  ДС на конец месяца</t>
  </si>
  <si>
    <t>ДОХОДЫ</t>
  </si>
  <si>
    <t>Членские взносы ФЛ</t>
  </si>
  <si>
    <t>РАСХОДЫ</t>
  </si>
  <si>
    <t xml:space="preserve">ЗП </t>
  </si>
  <si>
    <t>Бухгалтер</t>
  </si>
  <si>
    <t>Контролер КПП</t>
  </si>
  <si>
    <t>премия</t>
  </si>
  <si>
    <t>отпускные</t>
  </si>
  <si>
    <t>НДФЛ</t>
  </si>
  <si>
    <t>Страховые взносы</t>
  </si>
  <si>
    <t>ОПС</t>
  </si>
  <si>
    <t>ФОМС</t>
  </si>
  <si>
    <t>ФСС</t>
  </si>
  <si>
    <t>НС</t>
  </si>
  <si>
    <t>Налоги (УСН 6%)</t>
  </si>
  <si>
    <t>Административные расходы</t>
  </si>
  <si>
    <t>Банковское обслуживание</t>
  </si>
  <si>
    <t>Услуги нотариуса (заверение формы Р14000)</t>
  </si>
  <si>
    <t>Канцтовары</t>
  </si>
  <si>
    <t>Компенсация за электроэнергию ООО РР</t>
  </si>
  <si>
    <t>Хозяйственные расходы</t>
  </si>
  <si>
    <t>Вывоз ТКО</t>
  </si>
  <si>
    <t>Вывоз ТБО</t>
  </si>
  <si>
    <t>Оплата проезда на обществ. трансп.</t>
  </si>
  <si>
    <t>Спецодежда</t>
  </si>
  <si>
    <t>Корм собакам</t>
  </si>
  <si>
    <t>Лекарства собакам</t>
  </si>
  <si>
    <t>Материалы</t>
  </si>
  <si>
    <t>Масло моторное, бензин для бензокосы</t>
  </si>
  <si>
    <t>Инструменты и хозинвентарь</t>
  </si>
  <si>
    <t>Коса ручная</t>
  </si>
  <si>
    <t>Удлиннитель электрический</t>
  </si>
  <si>
    <t>Колеса на тачку</t>
  </si>
  <si>
    <t>оклад</t>
  </si>
  <si>
    <t>Краска для мусорного контейнера</t>
  </si>
  <si>
    <t>Контейнер для мусора 0,8 куб. м</t>
  </si>
  <si>
    <t>Насос водяной</t>
  </si>
  <si>
    <t>Компенсация орграсходов при регистрации ТСН</t>
  </si>
  <si>
    <t>Услуги почты (отправка писем дебиторам, отчета СЗВ-М в ПФР)</t>
  </si>
  <si>
    <t>Расчеты за потребленную электроэнергию ФЛ</t>
  </si>
  <si>
    <t>Оплачено</t>
  </si>
  <si>
    <t xml:space="preserve">Начислено </t>
  </si>
  <si>
    <t>Задолженность ООО "Русское раздолье" перед ТСН ДП  "Лесная капель" (членские взносы)</t>
  </si>
  <si>
    <t>Начислено ФЛ</t>
  </si>
  <si>
    <t>Начислено ТСН</t>
  </si>
  <si>
    <t>Оплачено ФЛ</t>
  </si>
  <si>
    <t>Оплачено ТСН</t>
  </si>
  <si>
    <t>Задолженность ФЛ перед ТСН ДП  "Лесная капель" за потребленную электроэнергию</t>
  </si>
  <si>
    <t>Движение денежных средств за 2017 год</t>
  </si>
  <si>
    <t>*- расчеты за потребленную электроэнергию по действующим тарифам МОСЭНЕРГОСБЫТ</t>
  </si>
  <si>
    <r>
      <t>Задолженность  ТСН ДП  "Лесная капель" перед ООО "Русское раздолье" за потребленную электроэнергию</t>
    </r>
    <r>
      <rPr>
        <b/>
        <sz val="10"/>
        <color rgb="FFFF0000"/>
        <rFont val="Times New Roman"/>
        <family val="1"/>
        <charset val="204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</si>
</sst>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1" xfId="0" applyFont="1" applyBorder="1" applyAlignment="1">
      <alignment vertical="top" wrapText="1"/>
    </xf>
    <xf numFmtId="14" fontId="3" fillId="0" borderId="2" xfId="0" applyNumberFormat="1" applyFont="1" applyBorder="1" applyAlignment="1">
      <alignment vertical="top"/>
    </xf>
    <xf numFmtId="4" fontId="4" fillId="0" borderId="2" xfId="0" applyNumberFormat="1" applyFont="1" applyBorder="1" applyAlignment="1">
      <alignment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/>
    </xf>
    <xf numFmtId="4" fontId="4" fillId="0" borderId="6" xfId="0" applyNumberFormat="1" applyFont="1" applyBorder="1" applyAlignment="1">
      <alignment vertical="top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top"/>
    </xf>
    <xf numFmtId="4" fontId="4" fillId="0" borderId="10" xfId="0" applyNumberFormat="1" applyFont="1" applyBorder="1" applyAlignment="1">
      <alignment vertical="top"/>
    </xf>
    <xf numFmtId="0" fontId="4" fillId="0" borderId="13" xfId="0" applyFont="1" applyBorder="1" applyAlignment="1">
      <alignment vertical="top" wrapText="1"/>
    </xf>
    <xf numFmtId="0" fontId="4" fillId="0" borderId="14" xfId="0" applyFont="1" applyBorder="1" applyAlignment="1">
      <alignment vertical="top"/>
    </xf>
    <xf numFmtId="4" fontId="4" fillId="0" borderId="14" xfId="0" applyNumberFormat="1" applyFont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/>
    </xf>
    <xf numFmtId="4" fontId="3" fillId="2" borderId="2" xfId="0" applyNumberFormat="1" applyFont="1" applyFill="1" applyBorder="1" applyAlignment="1">
      <alignment vertical="top"/>
    </xf>
    <xf numFmtId="4" fontId="1" fillId="2" borderId="2" xfId="0" applyNumberFormat="1" applyFont="1" applyFill="1" applyBorder="1" applyAlignment="1">
      <alignment vertical="top"/>
    </xf>
    <xf numFmtId="4" fontId="1" fillId="2" borderId="3" xfId="0" applyNumberFormat="1" applyFont="1" applyFill="1" applyBorder="1" applyAlignment="1">
      <alignment vertical="top"/>
    </xf>
    <xf numFmtId="4" fontId="1" fillId="2" borderId="4" xfId="0" applyNumberFormat="1" applyFont="1" applyFill="1" applyBorder="1" applyAlignment="1">
      <alignment vertical="top"/>
    </xf>
    <xf numFmtId="4" fontId="4" fillId="0" borderId="0" xfId="0" applyNumberFormat="1" applyFont="1" applyAlignment="1">
      <alignment vertical="top"/>
    </xf>
    <xf numFmtId="0" fontId="4" fillId="0" borderId="15" xfId="0" applyFont="1" applyBorder="1" applyAlignment="1">
      <alignment vertical="top" wrapText="1"/>
    </xf>
    <xf numFmtId="0" fontId="4" fillId="0" borderId="16" xfId="0" applyFont="1" applyBorder="1" applyAlignment="1">
      <alignment vertical="top"/>
    </xf>
    <xf numFmtId="4" fontId="5" fillId="0" borderId="16" xfId="0" applyNumberFormat="1" applyFont="1" applyBorder="1" applyAlignment="1">
      <alignment vertical="top"/>
    </xf>
    <xf numFmtId="4" fontId="4" fillId="0" borderId="16" xfId="0" applyNumberFormat="1" applyFont="1" applyBorder="1" applyAlignment="1">
      <alignment vertical="top"/>
    </xf>
    <xf numFmtId="4" fontId="4" fillId="0" borderId="17" xfId="0" applyNumberFormat="1" applyFont="1" applyBorder="1" applyAlignment="1">
      <alignment vertical="top"/>
    </xf>
    <xf numFmtId="4" fontId="4" fillId="0" borderId="18" xfId="0" applyNumberFormat="1" applyFont="1" applyBorder="1" applyAlignment="1">
      <alignment vertical="top"/>
    </xf>
    <xf numFmtId="0" fontId="4" fillId="0" borderId="19" xfId="0" applyFont="1" applyBorder="1" applyAlignment="1">
      <alignment vertical="top" wrapText="1"/>
    </xf>
    <xf numFmtId="0" fontId="4" fillId="0" borderId="20" xfId="0" applyFont="1" applyBorder="1" applyAlignment="1">
      <alignment vertical="top"/>
    </xf>
    <xf numFmtId="4" fontId="3" fillId="0" borderId="20" xfId="0" applyNumberFormat="1" applyFont="1" applyBorder="1" applyAlignment="1">
      <alignment vertical="top"/>
    </xf>
    <xf numFmtId="4" fontId="4" fillId="0" borderId="20" xfId="0" applyNumberFormat="1" applyFont="1" applyBorder="1" applyAlignment="1">
      <alignment vertical="top"/>
    </xf>
    <xf numFmtId="4" fontId="4" fillId="0" borderId="21" xfId="0" applyNumberFormat="1" applyFont="1" applyBorder="1" applyAlignment="1">
      <alignment vertical="top"/>
    </xf>
    <xf numFmtId="4" fontId="4" fillId="0" borderId="22" xfId="0" applyNumberFormat="1" applyFont="1" applyBorder="1" applyAlignment="1">
      <alignment vertical="top"/>
    </xf>
    <xf numFmtId="4" fontId="4" fillId="2" borderId="2" xfId="0" applyNumberFormat="1" applyFont="1" applyFill="1" applyBorder="1" applyAlignment="1">
      <alignment vertical="top"/>
    </xf>
    <xf numFmtId="4" fontId="3" fillId="0" borderId="6" xfId="0" applyNumberFormat="1" applyFont="1" applyBorder="1" applyAlignment="1">
      <alignment vertical="top"/>
    </xf>
    <xf numFmtId="4" fontId="1" fillId="0" borderId="6" xfId="0" applyNumberFormat="1" applyFont="1" applyBorder="1" applyAlignment="1">
      <alignment vertical="top"/>
    </xf>
    <xf numFmtId="4" fontId="1" fillId="0" borderId="7" xfId="0" applyNumberFormat="1" applyFont="1" applyBorder="1" applyAlignment="1">
      <alignment vertical="top"/>
    </xf>
    <xf numFmtId="4" fontId="1" fillId="0" borderId="8" xfId="0" applyNumberFormat="1" applyFont="1" applyBorder="1" applyAlignment="1">
      <alignment vertical="top"/>
    </xf>
    <xf numFmtId="0" fontId="1" fillId="3" borderId="23" xfId="0" applyFont="1" applyFill="1" applyBorder="1" applyAlignment="1">
      <alignment vertical="top" wrapText="1"/>
    </xf>
    <xf numFmtId="0" fontId="4" fillId="3" borderId="24" xfId="0" applyFont="1" applyFill="1" applyBorder="1" applyAlignment="1">
      <alignment vertical="top"/>
    </xf>
    <xf numFmtId="4" fontId="3" fillId="3" borderId="24" xfId="0" applyNumberFormat="1" applyFont="1" applyFill="1" applyBorder="1" applyAlignment="1">
      <alignment vertical="top"/>
    </xf>
    <xf numFmtId="4" fontId="1" fillId="3" borderId="24" xfId="0" applyNumberFormat="1" applyFont="1" applyFill="1" applyBorder="1" applyAlignment="1">
      <alignment vertical="top"/>
    </xf>
    <xf numFmtId="4" fontId="1" fillId="3" borderId="25" xfId="0" applyNumberFormat="1" applyFont="1" applyFill="1" applyBorder="1" applyAlignment="1">
      <alignment vertical="top"/>
    </xf>
    <xf numFmtId="0" fontId="4" fillId="0" borderId="24" xfId="0" applyFont="1" applyBorder="1" applyAlignment="1">
      <alignment vertical="top" wrapText="1"/>
    </xf>
    <xf numFmtId="0" fontId="4" fillId="0" borderId="24" xfId="0" applyFont="1" applyBorder="1" applyAlignment="1">
      <alignment vertical="top"/>
    </xf>
    <xf numFmtId="4" fontId="5" fillId="0" borderId="24" xfId="0" applyNumberFormat="1" applyFont="1" applyFill="1" applyBorder="1" applyAlignment="1">
      <alignment vertical="top"/>
    </xf>
    <xf numFmtId="4" fontId="4" fillId="0" borderId="24" xfId="0" applyNumberFormat="1" applyFont="1" applyBorder="1" applyAlignment="1">
      <alignment vertical="top"/>
    </xf>
    <xf numFmtId="4" fontId="4" fillId="0" borderId="25" xfId="0" applyNumberFormat="1" applyFont="1" applyBorder="1" applyAlignment="1">
      <alignment vertical="top"/>
    </xf>
    <xf numFmtId="4" fontId="4" fillId="0" borderId="26" xfId="0" applyNumberFormat="1" applyFont="1" applyBorder="1" applyAlignment="1">
      <alignment vertical="top"/>
    </xf>
    <xf numFmtId="4" fontId="1" fillId="3" borderId="26" xfId="0" applyNumberFormat="1" applyFont="1" applyFill="1" applyBorder="1" applyAlignment="1">
      <alignment vertical="top"/>
    </xf>
    <xf numFmtId="0" fontId="4" fillId="0" borderId="23" xfId="0" applyFont="1" applyBorder="1" applyAlignment="1">
      <alignment vertical="top" wrapText="1"/>
    </xf>
    <xf numFmtId="4" fontId="3" fillId="0" borderId="24" xfId="0" applyNumberFormat="1" applyFont="1" applyBorder="1" applyAlignment="1">
      <alignment vertical="top"/>
    </xf>
    <xf numFmtId="4" fontId="4" fillId="3" borderId="24" xfId="0" applyNumberFormat="1" applyFont="1" applyFill="1" applyBorder="1" applyAlignment="1">
      <alignment vertical="top"/>
    </xf>
    <xf numFmtId="0" fontId="4" fillId="0" borderId="31" xfId="0" applyFont="1" applyFill="1" applyBorder="1" applyAlignment="1">
      <alignment vertical="top" wrapText="1"/>
    </xf>
    <xf numFmtId="9" fontId="6" fillId="0" borderId="24" xfId="0" applyNumberFormat="1" applyFont="1" applyBorder="1" applyAlignment="1">
      <alignment horizontal="left" vertical="top" wrapText="1"/>
    </xf>
    <xf numFmtId="4" fontId="4" fillId="0" borderId="24" xfId="0" applyNumberFormat="1" applyFont="1" applyFill="1" applyBorder="1" applyAlignment="1">
      <alignment vertical="top"/>
    </xf>
    <xf numFmtId="4" fontId="4" fillId="0" borderId="25" xfId="0" applyNumberFormat="1" applyFont="1" applyFill="1" applyBorder="1" applyAlignment="1">
      <alignment vertical="top"/>
    </xf>
    <xf numFmtId="10" fontId="6" fillId="0" borderId="24" xfId="0" applyNumberFormat="1" applyFont="1" applyBorder="1" applyAlignment="1">
      <alignment horizontal="left" vertical="top" wrapText="1"/>
    </xf>
    <xf numFmtId="4" fontId="5" fillId="0" borderId="24" xfId="0" applyNumberFormat="1" applyFont="1" applyBorder="1" applyAlignment="1">
      <alignment vertical="top"/>
    </xf>
    <xf numFmtId="4" fontId="4" fillId="4" borderId="24" xfId="0" applyNumberFormat="1" applyFont="1" applyFill="1" applyBorder="1" applyAlignment="1">
      <alignment vertical="top"/>
    </xf>
    <xf numFmtId="4" fontId="4" fillId="4" borderId="26" xfId="0" applyNumberFormat="1" applyFont="1" applyFill="1" applyBorder="1" applyAlignment="1">
      <alignment vertical="top"/>
    </xf>
    <xf numFmtId="4" fontId="4" fillId="4" borderId="25" xfId="0" applyNumberFormat="1" applyFont="1" applyFill="1" applyBorder="1" applyAlignment="1">
      <alignment vertical="top"/>
    </xf>
    <xf numFmtId="0" fontId="4" fillId="4" borderId="23" xfId="0" applyFont="1" applyFill="1" applyBorder="1" applyAlignment="1">
      <alignment vertical="top" wrapText="1"/>
    </xf>
    <xf numFmtId="0" fontId="4" fillId="4" borderId="24" xfId="0" applyFont="1" applyFill="1" applyBorder="1" applyAlignment="1">
      <alignment vertical="top"/>
    </xf>
    <xf numFmtId="0" fontId="4" fillId="4" borderId="0" xfId="0" applyFont="1" applyFill="1" applyAlignment="1">
      <alignment vertical="top"/>
    </xf>
    <xf numFmtId="0" fontId="4" fillId="0" borderId="27" xfId="0" applyFont="1" applyBorder="1" applyAlignment="1">
      <alignment vertical="top" wrapText="1"/>
    </xf>
    <xf numFmtId="0" fontId="4" fillId="0" borderId="28" xfId="0" applyFont="1" applyBorder="1" applyAlignment="1">
      <alignment vertical="top"/>
    </xf>
    <xf numFmtId="4" fontId="4" fillId="0" borderId="28" xfId="0" applyNumberFormat="1" applyFont="1" applyBorder="1" applyAlignment="1">
      <alignment vertical="top"/>
    </xf>
    <xf numFmtId="4" fontId="4" fillId="0" borderId="29" xfId="0" applyNumberFormat="1" applyFont="1" applyBorder="1" applyAlignment="1">
      <alignment vertical="top"/>
    </xf>
    <xf numFmtId="4" fontId="4" fillId="0" borderId="30" xfId="0" applyNumberFormat="1" applyFont="1" applyBorder="1" applyAlignment="1">
      <alignment vertical="top"/>
    </xf>
    <xf numFmtId="0" fontId="4" fillId="0" borderId="23" xfId="0" applyFont="1" applyFill="1" applyBorder="1" applyAlignment="1">
      <alignment vertical="top" wrapText="1"/>
    </xf>
    <xf numFmtId="0" fontId="4" fillId="0" borderId="24" xfId="0" applyFont="1" applyFill="1" applyBorder="1" applyAlignment="1">
      <alignment vertical="top"/>
    </xf>
    <xf numFmtId="4" fontId="1" fillId="0" borderId="24" xfId="0" applyNumberFormat="1" applyFont="1" applyFill="1" applyBorder="1" applyAlignment="1">
      <alignment vertical="top"/>
    </xf>
    <xf numFmtId="4" fontId="1" fillId="0" borderId="26" xfId="0" applyNumberFormat="1" applyFont="1" applyFill="1" applyBorder="1" applyAlignment="1">
      <alignment vertical="top"/>
    </xf>
    <xf numFmtId="4" fontId="1" fillId="0" borderId="2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4" fontId="5" fillId="0" borderId="28" xfId="0" applyNumberFormat="1" applyFont="1" applyFill="1" applyBorder="1" applyAlignment="1">
      <alignment vertical="top"/>
    </xf>
    <xf numFmtId="4" fontId="5" fillId="0" borderId="10" xfId="0" applyNumberFormat="1" applyFont="1" applyFill="1" applyBorder="1" applyAlignment="1">
      <alignment vertical="top"/>
    </xf>
    <xf numFmtId="4" fontId="4" fillId="0" borderId="11" xfId="0" applyNumberFormat="1" applyFont="1" applyBorder="1" applyAlignment="1">
      <alignment vertical="top"/>
    </xf>
    <xf numFmtId="4" fontId="4" fillId="0" borderId="12" xfId="0" applyNumberFormat="1" applyFont="1" applyBorder="1" applyAlignment="1">
      <alignment vertical="top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/>
    </xf>
    <xf numFmtId="4" fontId="5" fillId="0" borderId="0" xfId="0" applyNumberFormat="1" applyFont="1" applyFill="1" applyBorder="1" applyAlignment="1">
      <alignment vertical="top"/>
    </xf>
    <xf numFmtId="4" fontId="4" fillId="0" borderId="0" xfId="0" applyNumberFormat="1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1" fillId="0" borderId="6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4" fontId="1" fillId="0" borderId="24" xfId="0" applyNumberFormat="1" applyFont="1" applyBorder="1" applyAlignment="1">
      <alignment vertical="top"/>
    </xf>
    <xf numFmtId="4" fontId="1" fillId="0" borderId="10" xfId="0" applyNumberFormat="1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4" fontId="4" fillId="0" borderId="6" xfId="0" applyNumberFormat="1" applyFont="1" applyBorder="1" applyAlignment="1">
      <alignment horizontal="right" vertical="top"/>
    </xf>
    <xf numFmtId="4" fontId="4" fillId="0" borderId="7" xfId="0" applyNumberFormat="1" applyFont="1" applyBorder="1" applyAlignment="1">
      <alignment horizontal="right" vertical="top"/>
    </xf>
    <xf numFmtId="4" fontId="4" fillId="0" borderId="8" xfId="0" applyNumberFormat="1" applyFont="1" applyBorder="1" applyAlignment="1">
      <alignment horizontal="right" vertical="top"/>
    </xf>
    <xf numFmtId="4" fontId="4" fillId="0" borderId="10" xfId="0" applyNumberFormat="1" applyFont="1" applyBorder="1" applyAlignment="1">
      <alignment horizontal="right" vertical="top"/>
    </xf>
    <xf numFmtId="4" fontId="4" fillId="0" borderId="11" xfId="0" applyNumberFormat="1" applyFont="1" applyBorder="1" applyAlignment="1">
      <alignment horizontal="right" vertical="top"/>
    </xf>
    <xf numFmtId="4" fontId="4" fillId="0" borderId="12" xfId="0" applyNumberFormat="1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72"/>
  <sheetViews>
    <sheetView tabSelected="1" view="pageBreakPreview" zoomScaleNormal="100" zoomScaleSheetLayoutView="100" workbookViewId="0">
      <pane ySplit="1" topLeftCell="A35" activePane="bottomLeft" state="frozen"/>
      <selection pane="bottomLeft" activeCell="B43" sqref="B43"/>
    </sheetView>
  </sheetViews>
  <sheetFormatPr defaultRowHeight="12.75" x14ac:dyDescent="0.25"/>
  <cols>
    <col min="1" max="1" width="49.42578125" style="87" bestFit="1" customWidth="1"/>
    <col min="2" max="2" width="10" style="7" bestFit="1" customWidth="1"/>
    <col min="3" max="3" width="10" style="23" bestFit="1" customWidth="1"/>
    <col min="4" max="4" width="10.28515625" style="7" customWidth="1"/>
    <col min="5" max="5" width="11" style="7" customWidth="1"/>
    <col min="6" max="6" width="10.42578125" style="7" customWidth="1"/>
    <col min="7" max="7" width="9.5703125" style="7" customWidth="1"/>
    <col min="8" max="12" width="8.85546875" style="7" bestFit="1" customWidth="1"/>
    <col min="13" max="13" width="9.42578125" style="7" customWidth="1"/>
    <col min="14" max="14" width="9.85546875" style="7" customWidth="1"/>
    <col min="15" max="16384" width="9.140625" style="7"/>
  </cols>
  <sheetData>
    <row r="1" spans="1:15" ht="16.5" thickBot="1" x14ac:dyDescent="0.3">
      <c r="A1" s="1" t="s">
        <v>61</v>
      </c>
      <c r="B1" s="2"/>
      <c r="C1" s="3"/>
      <c r="D1" s="4" t="s">
        <v>0</v>
      </c>
      <c r="E1" s="4" t="s">
        <v>1</v>
      </c>
      <c r="F1" s="4" t="s">
        <v>2</v>
      </c>
      <c r="G1" s="4" t="s">
        <v>3</v>
      </c>
      <c r="H1" s="4" t="s">
        <v>4</v>
      </c>
      <c r="I1" s="5" t="s">
        <v>5</v>
      </c>
      <c r="J1" s="4" t="s">
        <v>6</v>
      </c>
      <c r="K1" s="4" t="s">
        <v>7</v>
      </c>
      <c r="L1" s="4" t="s">
        <v>8</v>
      </c>
      <c r="M1" s="4" t="s">
        <v>9</v>
      </c>
      <c r="N1" s="6" t="s">
        <v>10</v>
      </c>
    </row>
    <row r="2" spans="1:15" x14ac:dyDescent="0.25">
      <c r="A2" s="8" t="s">
        <v>11</v>
      </c>
      <c r="B2" s="9"/>
      <c r="C2" s="10"/>
      <c r="D2" s="94">
        <f>E3</f>
        <v>13310.659999999996</v>
      </c>
      <c r="E2" s="94">
        <f>F3</f>
        <v>823.05000000000291</v>
      </c>
      <c r="F2" s="94">
        <v>0.27</v>
      </c>
      <c r="G2" s="94">
        <f t="shared" ref="G2:L2" si="0">H3</f>
        <v>4522.3400000000165</v>
      </c>
      <c r="H2" s="94">
        <f t="shared" si="0"/>
        <v>13702.570000000016</v>
      </c>
      <c r="I2" s="95">
        <f t="shared" si="0"/>
        <v>28600.350000000013</v>
      </c>
      <c r="J2" s="94">
        <f t="shared" si="0"/>
        <v>47785.090000000011</v>
      </c>
      <c r="K2" s="94">
        <f t="shared" si="0"/>
        <v>28037.180000000004</v>
      </c>
      <c r="L2" s="94">
        <f t="shared" si="0"/>
        <v>1994.8000000000002</v>
      </c>
      <c r="M2" s="94">
        <v>0</v>
      </c>
      <c r="N2" s="96">
        <v>0</v>
      </c>
    </row>
    <row r="3" spans="1:15" ht="13.5" thickBot="1" x14ac:dyDescent="0.3">
      <c r="A3" s="11" t="s">
        <v>12</v>
      </c>
      <c r="B3" s="12"/>
      <c r="C3" s="13"/>
      <c r="D3" s="97">
        <f>D2+D5-D9</f>
        <v>7707.3600000000006</v>
      </c>
      <c r="E3" s="97">
        <f>E2+E5-E9</f>
        <v>13310.659999999996</v>
      </c>
      <c r="F3" s="97">
        <f>F2+F5-F9</f>
        <v>823.05000000000291</v>
      </c>
      <c r="G3" s="97">
        <f>G2+G5-G9</f>
        <v>0.27000000001680746</v>
      </c>
      <c r="H3" s="98">
        <f t="shared" ref="H3:M3" si="1">H5-H9+H2</f>
        <v>4522.3400000000165</v>
      </c>
      <c r="I3" s="98">
        <f t="shared" si="1"/>
        <v>13702.570000000016</v>
      </c>
      <c r="J3" s="97">
        <f t="shared" si="1"/>
        <v>28600.350000000013</v>
      </c>
      <c r="K3" s="97">
        <f t="shared" si="1"/>
        <v>47785.090000000011</v>
      </c>
      <c r="L3" s="97">
        <f t="shared" si="1"/>
        <v>28037.180000000004</v>
      </c>
      <c r="M3" s="97">
        <f t="shared" si="1"/>
        <v>1994.8000000000002</v>
      </c>
      <c r="N3" s="99">
        <f>N5-N9</f>
        <v>0</v>
      </c>
    </row>
    <row r="4" spans="1:15" ht="13.5" thickBot="1" x14ac:dyDescent="0.3">
      <c r="A4" s="14"/>
      <c r="B4" s="15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5" ht="13.5" thickBot="1" x14ac:dyDescent="0.3">
      <c r="A5" s="17" t="s">
        <v>13</v>
      </c>
      <c r="B5" s="18"/>
      <c r="C5" s="19">
        <f>SUM(D5:N5)</f>
        <v>203194.83000000002</v>
      </c>
      <c r="D5" s="20">
        <f t="shared" ref="D5:N5" si="2">SUM(D6:D7)</f>
        <v>30806.950000000004</v>
      </c>
      <c r="E5" s="20">
        <f t="shared" si="2"/>
        <v>38291.149999999994</v>
      </c>
      <c r="F5" s="20">
        <f t="shared" si="2"/>
        <v>22846.49</v>
      </c>
      <c r="G5" s="20">
        <f t="shared" si="2"/>
        <v>5347.08</v>
      </c>
      <c r="H5" s="20">
        <f t="shared" si="2"/>
        <v>6089.4500000000007</v>
      </c>
      <c r="I5" s="21">
        <f t="shared" si="2"/>
        <v>11471.6</v>
      </c>
      <c r="J5" s="20">
        <f t="shared" si="2"/>
        <v>6731.6</v>
      </c>
      <c r="K5" s="20">
        <f t="shared" si="2"/>
        <v>34524.910000000003</v>
      </c>
      <c r="L5" s="20">
        <f t="shared" si="2"/>
        <v>42040.800000000003</v>
      </c>
      <c r="M5" s="20">
        <f t="shared" si="2"/>
        <v>5044.8</v>
      </c>
      <c r="N5" s="22">
        <f t="shared" si="2"/>
        <v>0</v>
      </c>
      <c r="O5" s="23"/>
    </row>
    <row r="6" spans="1:15" x14ac:dyDescent="0.25">
      <c r="A6" s="24" t="s">
        <v>14</v>
      </c>
      <c r="B6" s="25"/>
      <c r="C6" s="26">
        <f>SUM(D6:N6)</f>
        <v>183820.99</v>
      </c>
      <c r="D6" s="27">
        <v>29478.120000000003</v>
      </c>
      <c r="E6" s="27">
        <f>10492.23+14179.47</f>
        <v>24671.699999999997</v>
      </c>
      <c r="F6" s="27">
        <f>18998.27+2792.77</f>
        <v>21791.040000000001</v>
      </c>
      <c r="G6" s="27">
        <v>5347.08</v>
      </c>
      <c r="H6" s="27">
        <v>6089.4500000000007</v>
      </c>
      <c r="I6" s="28">
        <v>10300</v>
      </c>
      <c r="J6" s="27">
        <v>6731.6</v>
      </c>
      <c r="K6" s="27">
        <v>32326.400000000001</v>
      </c>
      <c r="L6" s="27">
        <v>42040.800000000003</v>
      </c>
      <c r="M6" s="27">
        <v>5044.8</v>
      </c>
      <c r="N6" s="29"/>
    </row>
    <row r="7" spans="1:15" x14ac:dyDescent="0.25">
      <c r="A7" s="24" t="s">
        <v>52</v>
      </c>
      <c r="B7" s="25"/>
      <c r="C7" s="26">
        <f>SUM(D7:N7)</f>
        <v>19373.839999999997</v>
      </c>
      <c r="D7" s="27">
        <v>1328.83</v>
      </c>
      <c r="E7" s="27">
        <f>10963.55+2655.9</f>
        <v>13619.449999999999</v>
      </c>
      <c r="F7" s="27">
        <f>383.8+671.65</f>
        <v>1055.45</v>
      </c>
      <c r="G7" s="27"/>
      <c r="H7" s="27"/>
      <c r="I7" s="28">
        <v>1171.5999999999999</v>
      </c>
      <c r="J7" s="27"/>
      <c r="K7" s="27">
        <v>2198.5100000000002</v>
      </c>
      <c r="L7" s="27"/>
      <c r="M7" s="27"/>
      <c r="N7" s="29"/>
    </row>
    <row r="8" spans="1:15" ht="13.5" thickBot="1" x14ac:dyDescent="0.3">
      <c r="A8" s="30"/>
      <c r="B8" s="31"/>
      <c r="C8" s="32"/>
      <c r="D8" s="33"/>
      <c r="E8" s="33"/>
      <c r="F8" s="33"/>
      <c r="G8" s="33"/>
      <c r="H8" s="33"/>
      <c r="I8" s="34"/>
      <c r="J8" s="33"/>
      <c r="K8" s="33"/>
      <c r="L8" s="33"/>
      <c r="M8" s="33"/>
      <c r="N8" s="35"/>
    </row>
    <row r="9" spans="1:15" ht="13.5" thickBot="1" x14ac:dyDescent="0.3">
      <c r="A9" s="17" t="s">
        <v>15</v>
      </c>
      <c r="B9" s="36"/>
      <c r="C9" s="20">
        <f>C11+C16+C18+C27+C34+C24+C42+C46+C53</f>
        <v>195487.47</v>
      </c>
      <c r="D9" s="20">
        <f t="shared" ref="D9:N9" si="3">D11+D16+D18+D27+D34+D24+D42+D46+D53</f>
        <v>36410.25</v>
      </c>
      <c r="E9" s="20">
        <f t="shared" si="3"/>
        <v>25803.54</v>
      </c>
      <c r="F9" s="20">
        <f t="shared" si="3"/>
        <v>22023.71</v>
      </c>
      <c r="G9" s="20">
        <f t="shared" si="3"/>
        <v>9869.15</v>
      </c>
      <c r="H9" s="20">
        <f t="shared" si="3"/>
        <v>15269.68</v>
      </c>
      <c r="I9" s="20">
        <f t="shared" si="3"/>
        <v>26369.379999999997</v>
      </c>
      <c r="J9" s="20">
        <f t="shared" si="3"/>
        <v>25916.34</v>
      </c>
      <c r="K9" s="20">
        <f t="shared" si="3"/>
        <v>14777</v>
      </c>
      <c r="L9" s="20">
        <f t="shared" si="3"/>
        <v>15998.42</v>
      </c>
      <c r="M9" s="20">
        <f t="shared" si="3"/>
        <v>3050</v>
      </c>
      <c r="N9" s="20">
        <f t="shared" si="3"/>
        <v>0</v>
      </c>
    </row>
    <row r="10" spans="1:15" x14ac:dyDescent="0.25">
      <c r="A10" s="8"/>
      <c r="B10" s="9"/>
      <c r="C10" s="37"/>
      <c r="D10" s="38"/>
      <c r="E10" s="38"/>
      <c r="F10" s="38"/>
      <c r="G10" s="38"/>
      <c r="H10" s="38"/>
      <c r="I10" s="39"/>
      <c r="J10" s="38"/>
      <c r="K10" s="38"/>
      <c r="L10" s="38"/>
      <c r="M10" s="38"/>
      <c r="N10" s="40"/>
    </row>
    <row r="11" spans="1:15" x14ac:dyDescent="0.25">
      <c r="A11" s="41" t="s">
        <v>16</v>
      </c>
      <c r="B11" s="42"/>
      <c r="C11" s="43">
        <f>SUM(D11:N11)</f>
        <v>61796.2</v>
      </c>
      <c r="D11" s="44">
        <f t="shared" ref="D11:K11" si="4">SUM(D12:D15)</f>
        <v>13076.2</v>
      </c>
      <c r="E11" s="44">
        <f t="shared" si="4"/>
        <v>12180</v>
      </c>
      <c r="F11" s="44">
        <f t="shared" si="4"/>
        <v>9135</v>
      </c>
      <c r="G11" s="44">
        <f t="shared" si="4"/>
        <v>0</v>
      </c>
      <c r="H11" s="44">
        <f t="shared" si="4"/>
        <v>3045</v>
      </c>
      <c r="I11" s="44">
        <f t="shared" si="4"/>
        <v>6090</v>
      </c>
      <c r="J11" s="44">
        <f t="shared" si="4"/>
        <v>6090</v>
      </c>
      <c r="K11" s="44">
        <f t="shared" si="4"/>
        <v>12180</v>
      </c>
      <c r="L11" s="44">
        <f t="shared" ref="L11:N11" si="5">SUM(L12:L12)</f>
        <v>0</v>
      </c>
      <c r="M11" s="44">
        <f t="shared" si="5"/>
        <v>0</v>
      </c>
      <c r="N11" s="45">
        <f t="shared" si="5"/>
        <v>0</v>
      </c>
    </row>
    <row r="12" spans="1:15" x14ac:dyDescent="0.25">
      <c r="A12" s="46" t="s">
        <v>17</v>
      </c>
      <c r="B12" s="47" t="s">
        <v>46</v>
      </c>
      <c r="C12" s="48">
        <f>SUM(D12:N12)</f>
        <v>27405</v>
      </c>
      <c r="D12" s="49">
        <v>3045</v>
      </c>
      <c r="E12" s="49">
        <f>3045*2</f>
        <v>6090</v>
      </c>
      <c r="F12" s="49">
        <v>3045</v>
      </c>
      <c r="G12" s="49"/>
      <c r="H12" s="49">
        <v>3045</v>
      </c>
      <c r="I12" s="49">
        <v>3045</v>
      </c>
      <c r="J12" s="49">
        <v>3045</v>
      </c>
      <c r="K12" s="49">
        <v>6090</v>
      </c>
      <c r="L12" s="49"/>
      <c r="M12" s="49"/>
      <c r="N12" s="50"/>
    </row>
    <row r="13" spans="1:15" x14ac:dyDescent="0.25">
      <c r="A13" s="46" t="s">
        <v>18</v>
      </c>
      <c r="B13" s="47" t="s">
        <v>46</v>
      </c>
      <c r="C13" s="48">
        <f>SUM(D13:N13)</f>
        <v>27405</v>
      </c>
      <c r="D13" s="49">
        <v>3045</v>
      </c>
      <c r="E13" s="49">
        <v>6090</v>
      </c>
      <c r="F13" s="49">
        <v>6090</v>
      </c>
      <c r="G13" s="49"/>
      <c r="H13" s="49"/>
      <c r="I13" s="49">
        <v>3045</v>
      </c>
      <c r="J13" s="49">
        <v>3045</v>
      </c>
      <c r="K13" s="49">
        <v>6090</v>
      </c>
      <c r="L13" s="49"/>
      <c r="M13" s="49"/>
      <c r="N13" s="50"/>
    </row>
    <row r="14" spans="1:15" x14ac:dyDescent="0.25">
      <c r="A14" s="46" t="s">
        <v>18</v>
      </c>
      <c r="B14" s="47" t="s">
        <v>19</v>
      </c>
      <c r="C14" s="48">
        <f t="shared" ref="C14:C15" si="6">SUM(D14:N14)</f>
        <v>6090</v>
      </c>
      <c r="D14" s="49">
        <v>6090</v>
      </c>
      <c r="E14" s="49"/>
      <c r="F14" s="49"/>
      <c r="G14" s="49"/>
      <c r="H14" s="49"/>
      <c r="I14" s="51"/>
      <c r="J14" s="49"/>
      <c r="K14" s="49"/>
      <c r="L14" s="49"/>
      <c r="M14" s="49"/>
      <c r="N14" s="50"/>
    </row>
    <row r="15" spans="1:15" x14ac:dyDescent="0.25">
      <c r="A15" s="46" t="s">
        <v>18</v>
      </c>
      <c r="B15" s="47" t="s">
        <v>20</v>
      </c>
      <c r="C15" s="48">
        <f t="shared" si="6"/>
        <v>896.2</v>
      </c>
      <c r="D15" s="49">
        <v>896.2</v>
      </c>
      <c r="E15" s="49"/>
      <c r="F15" s="49"/>
      <c r="G15" s="49"/>
      <c r="H15" s="49"/>
      <c r="I15" s="51"/>
      <c r="J15" s="49"/>
      <c r="K15" s="49"/>
      <c r="L15" s="49"/>
      <c r="M15" s="49"/>
      <c r="N15" s="50"/>
    </row>
    <row r="16" spans="1:15" x14ac:dyDescent="0.25">
      <c r="A16" s="41" t="s">
        <v>21</v>
      </c>
      <c r="B16" s="42"/>
      <c r="C16" s="43">
        <f>SUM(D16:N16)</f>
        <v>9233.91</v>
      </c>
      <c r="D16" s="44">
        <v>1953.91</v>
      </c>
      <c r="E16" s="44">
        <f>910+455+455</f>
        <v>1820</v>
      </c>
      <c r="F16" s="44">
        <f>910+455</f>
        <v>1365</v>
      </c>
      <c r="G16" s="44"/>
      <c r="H16" s="44">
        <v>455</v>
      </c>
      <c r="I16" s="52">
        <v>910</v>
      </c>
      <c r="J16" s="44">
        <f>1365+910</f>
        <v>2275</v>
      </c>
      <c r="K16" s="44">
        <v>455</v>
      </c>
      <c r="L16" s="44"/>
      <c r="M16" s="44"/>
      <c r="N16" s="45"/>
    </row>
    <row r="17" spans="1:14" x14ac:dyDescent="0.25">
      <c r="A17" s="53"/>
      <c r="B17" s="49"/>
      <c r="C17" s="54"/>
      <c r="D17" s="49"/>
      <c r="E17" s="49"/>
      <c r="F17" s="49"/>
      <c r="G17" s="49"/>
      <c r="H17" s="49"/>
      <c r="I17" s="51"/>
      <c r="J17" s="49"/>
      <c r="K17" s="49"/>
      <c r="L17" s="49"/>
      <c r="M17" s="49"/>
      <c r="N17" s="50"/>
    </row>
    <row r="18" spans="1:14" x14ac:dyDescent="0.25">
      <c r="A18" s="41" t="s">
        <v>22</v>
      </c>
      <c r="B18" s="55"/>
      <c r="C18" s="43">
        <f>SUM(D18:N18)</f>
        <v>17136</v>
      </c>
      <c r="D18" s="44">
        <f t="shared" ref="D18:K18" si="7">SUM(D19:D23)</f>
        <v>2142</v>
      </c>
      <c r="E18" s="44">
        <f t="shared" si="7"/>
        <v>2142</v>
      </c>
      <c r="F18" s="44">
        <f t="shared" si="7"/>
        <v>2142</v>
      </c>
      <c r="G18" s="44">
        <f t="shared" si="7"/>
        <v>2142</v>
      </c>
      <c r="H18" s="44">
        <f t="shared" si="7"/>
        <v>2142</v>
      </c>
      <c r="I18" s="44">
        <f t="shared" si="7"/>
        <v>2142</v>
      </c>
      <c r="J18" s="44">
        <f t="shared" si="7"/>
        <v>2142</v>
      </c>
      <c r="K18" s="44">
        <f t="shared" si="7"/>
        <v>2142</v>
      </c>
      <c r="L18" s="44">
        <v>0</v>
      </c>
      <c r="M18" s="44">
        <v>0</v>
      </c>
      <c r="N18" s="45">
        <v>0</v>
      </c>
    </row>
    <row r="19" spans="1:14" x14ac:dyDescent="0.25">
      <c r="A19" s="56" t="s">
        <v>23</v>
      </c>
      <c r="B19" s="57">
        <v>0.22</v>
      </c>
      <c r="C19" s="48">
        <f>SUM(D19:N19)</f>
        <v>12320</v>
      </c>
      <c r="D19" s="58">
        <v>1540</v>
      </c>
      <c r="E19" s="58">
        <v>1540</v>
      </c>
      <c r="F19" s="58">
        <v>1540</v>
      </c>
      <c r="G19" s="58">
        <v>1540</v>
      </c>
      <c r="H19" s="58">
        <v>1540</v>
      </c>
      <c r="I19" s="58">
        <v>1540</v>
      </c>
      <c r="J19" s="58">
        <v>1540</v>
      </c>
      <c r="K19" s="58">
        <v>1540</v>
      </c>
      <c r="L19" s="58"/>
      <c r="M19" s="58"/>
      <c r="N19" s="59"/>
    </row>
    <row r="20" spans="1:14" x14ac:dyDescent="0.25">
      <c r="A20" s="56" t="s">
        <v>24</v>
      </c>
      <c r="B20" s="60">
        <v>5.0999999999999997E-2</v>
      </c>
      <c r="C20" s="48">
        <f>SUM(D20:N20)</f>
        <v>2856</v>
      </c>
      <c r="D20" s="58">
        <v>357</v>
      </c>
      <c r="E20" s="58">
        <v>357</v>
      </c>
      <c r="F20" s="58">
        <v>357</v>
      </c>
      <c r="G20" s="58">
        <v>357</v>
      </c>
      <c r="H20" s="58">
        <v>357</v>
      </c>
      <c r="I20" s="58">
        <v>357</v>
      </c>
      <c r="J20" s="58">
        <v>357</v>
      </c>
      <c r="K20" s="58">
        <v>357</v>
      </c>
      <c r="L20" s="58"/>
      <c r="M20" s="58"/>
      <c r="N20" s="59"/>
    </row>
    <row r="21" spans="1:14" x14ac:dyDescent="0.25">
      <c r="A21" s="56" t="s">
        <v>25</v>
      </c>
      <c r="B21" s="60">
        <v>2.9000000000000001E-2</v>
      </c>
      <c r="C21" s="48">
        <f>SUM(D21:N21)</f>
        <v>1624</v>
      </c>
      <c r="D21" s="58">
        <v>203</v>
      </c>
      <c r="E21" s="58">
        <v>203</v>
      </c>
      <c r="F21" s="58">
        <v>203</v>
      </c>
      <c r="G21" s="58">
        <v>203</v>
      </c>
      <c r="H21" s="58">
        <v>203</v>
      </c>
      <c r="I21" s="58">
        <v>203</v>
      </c>
      <c r="J21" s="58">
        <v>203</v>
      </c>
      <c r="K21" s="58">
        <v>203</v>
      </c>
      <c r="L21" s="58"/>
      <c r="M21" s="58"/>
      <c r="N21" s="59"/>
    </row>
    <row r="22" spans="1:14" x14ac:dyDescent="0.25">
      <c r="A22" s="56" t="s">
        <v>26</v>
      </c>
      <c r="B22" s="60">
        <v>6.0000000000000001E-3</v>
      </c>
      <c r="C22" s="48">
        <f>SUM(D22:N22)</f>
        <v>336</v>
      </c>
      <c r="D22" s="58">
        <v>42</v>
      </c>
      <c r="E22" s="58">
        <v>42</v>
      </c>
      <c r="F22" s="58">
        <v>42</v>
      </c>
      <c r="G22" s="58">
        <v>42</v>
      </c>
      <c r="H22" s="58">
        <v>42</v>
      </c>
      <c r="I22" s="58">
        <v>42</v>
      </c>
      <c r="J22" s="58">
        <v>42</v>
      </c>
      <c r="K22" s="58">
        <v>42</v>
      </c>
      <c r="L22" s="58"/>
      <c r="M22" s="58"/>
      <c r="N22" s="59"/>
    </row>
    <row r="23" spans="1:14" x14ac:dyDescent="0.25">
      <c r="A23" s="53"/>
      <c r="B23" s="25"/>
      <c r="C23" s="54"/>
      <c r="D23" s="49"/>
      <c r="E23" s="49"/>
      <c r="F23" s="49"/>
      <c r="G23" s="49"/>
      <c r="H23" s="49"/>
      <c r="I23" s="51"/>
      <c r="J23" s="49"/>
      <c r="K23" s="49"/>
      <c r="L23" s="49"/>
      <c r="M23" s="49"/>
      <c r="N23" s="50"/>
    </row>
    <row r="24" spans="1:14" x14ac:dyDescent="0.25">
      <c r="A24" s="41" t="s">
        <v>27</v>
      </c>
      <c r="B24" s="42"/>
      <c r="C24" s="43">
        <f>SUM(D24:H24)</f>
        <v>0</v>
      </c>
      <c r="D24" s="44">
        <f t="shared" ref="D24:N24" si="8">SUM(D25:D25)</f>
        <v>0</v>
      </c>
      <c r="E24" s="44">
        <f t="shared" si="8"/>
        <v>0</v>
      </c>
      <c r="F24" s="44">
        <f t="shared" si="8"/>
        <v>0</v>
      </c>
      <c r="G24" s="44">
        <f t="shared" si="8"/>
        <v>0</v>
      </c>
      <c r="H24" s="44">
        <f t="shared" si="8"/>
        <v>0</v>
      </c>
      <c r="I24" s="52">
        <f t="shared" si="8"/>
        <v>0</v>
      </c>
      <c r="J24" s="44">
        <f t="shared" si="8"/>
        <v>0</v>
      </c>
      <c r="K24" s="44">
        <f t="shared" si="8"/>
        <v>0</v>
      </c>
      <c r="L24" s="44">
        <f t="shared" si="8"/>
        <v>0</v>
      </c>
      <c r="M24" s="44">
        <f t="shared" si="8"/>
        <v>0</v>
      </c>
      <c r="N24" s="45">
        <f t="shared" si="8"/>
        <v>0</v>
      </c>
    </row>
    <row r="25" spans="1:14" x14ac:dyDescent="0.25">
      <c r="A25" s="53"/>
      <c r="B25" s="47"/>
      <c r="C25" s="61">
        <f>SUM(D25:N25)</f>
        <v>0</v>
      </c>
      <c r="D25" s="49"/>
      <c r="E25" s="49"/>
      <c r="F25" s="49"/>
      <c r="G25" s="49"/>
      <c r="H25" s="49"/>
      <c r="I25" s="51"/>
      <c r="J25" s="49"/>
      <c r="K25" s="49"/>
      <c r="L25" s="49"/>
      <c r="M25" s="49"/>
      <c r="N25" s="50"/>
    </row>
    <row r="26" spans="1:14" x14ac:dyDescent="0.25">
      <c r="A26" s="53"/>
      <c r="B26" s="47"/>
      <c r="C26" s="54"/>
      <c r="D26" s="49"/>
      <c r="E26" s="49"/>
      <c r="F26" s="49"/>
      <c r="G26" s="49"/>
      <c r="H26" s="49"/>
      <c r="I26" s="51"/>
      <c r="J26" s="49"/>
      <c r="K26" s="49"/>
      <c r="L26" s="49"/>
      <c r="M26" s="49"/>
      <c r="N26" s="50"/>
    </row>
    <row r="27" spans="1:14" x14ac:dyDescent="0.25">
      <c r="A27" s="41" t="s">
        <v>28</v>
      </c>
      <c r="B27" s="42"/>
      <c r="C27" s="43">
        <f>SUM(C28:C32)</f>
        <v>60678.320000000007</v>
      </c>
      <c r="D27" s="44">
        <f>SUM(D28:D32)</f>
        <v>19238.14</v>
      </c>
      <c r="E27" s="44">
        <f t="shared" ref="E27:N27" si="9">SUM(E28:E31)</f>
        <v>540</v>
      </c>
      <c r="F27" s="44">
        <f t="shared" si="9"/>
        <v>4928.0599999999995</v>
      </c>
      <c r="G27" s="44">
        <f t="shared" si="9"/>
        <v>2378.1099999999997</v>
      </c>
      <c r="H27" s="44">
        <f t="shared" si="9"/>
        <v>35.119999999999997</v>
      </c>
      <c r="I27" s="44">
        <f t="shared" si="9"/>
        <v>14462.38</v>
      </c>
      <c r="J27" s="44">
        <f t="shared" si="9"/>
        <v>48.089999999999996</v>
      </c>
      <c r="K27" s="44">
        <f t="shared" si="9"/>
        <v>0</v>
      </c>
      <c r="L27" s="44">
        <f t="shared" si="9"/>
        <v>15998.42</v>
      </c>
      <c r="M27" s="44">
        <f t="shared" si="9"/>
        <v>3050</v>
      </c>
      <c r="N27" s="44">
        <f t="shared" si="9"/>
        <v>0</v>
      </c>
    </row>
    <row r="28" spans="1:14" ht="25.5" x14ac:dyDescent="0.25">
      <c r="A28" s="53" t="s">
        <v>51</v>
      </c>
      <c r="B28" s="47"/>
      <c r="C28" s="48">
        <f t="shared" ref="C28:C32" si="10">SUM(D28:N28)</f>
        <v>4101.7999999999993</v>
      </c>
      <c r="D28" s="49">
        <v>156.38999999999999</v>
      </c>
      <c r="E28" s="49"/>
      <c r="F28" s="62">
        <f>3135.02-1000-99</f>
        <v>2036.02</v>
      </c>
      <c r="G28" s="62"/>
      <c r="H28" s="62"/>
      <c r="I28" s="63">
        <v>179.99</v>
      </c>
      <c r="J28" s="62"/>
      <c r="K28" s="62"/>
      <c r="L28" s="62">
        <v>1729.4</v>
      </c>
      <c r="M28" s="62"/>
      <c r="N28" s="64"/>
    </row>
    <row r="29" spans="1:14" s="67" customFormat="1" x14ac:dyDescent="0.25">
      <c r="A29" s="65" t="s">
        <v>29</v>
      </c>
      <c r="B29" s="66"/>
      <c r="C29" s="48">
        <f t="shared" si="10"/>
        <v>35724.770000000004</v>
      </c>
      <c r="D29" s="62">
        <v>630</v>
      </c>
      <c r="E29" s="62">
        <f>450+90</f>
        <v>540</v>
      </c>
      <c r="F29" s="62">
        <v>2793.04</v>
      </c>
      <c r="G29" s="62">
        <v>77.11</v>
      </c>
      <c r="H29" s="62">
        <f>30.31+4.81</f>
        <v>35.119999999999997</v>
      </c>
      <c r="I29" s="63">
        <f>14250+19.27+8.39+4.73</f>
        <v>14282.39</v>
      </c>
      <c r="J29" s="62">
        <f>4.4+27.86+15.83</f>
        <v>48.089999999999996</v>
      </c>
      <c r="K29" s="62"/>
      <c r="L29" s="62">
        <v>14269.02</v>
      </c>
      <c r="M29" s="62">
        <v>3050</v>
      </c>
      <c r="N29" s="64"/>
    </row>
    <row r="30" spans="1:14" x14ac:dyDescent="0.25">
      <c r="A30" s="53" t="s">
        <v>30</v>
      </c>
      <c r="B30" s="47"/>
      <c r="C30" s="48">
        <f t="shared" si="10"/>
        <v>1800</v>
      </c>
      <c r="D30" s="49"/>
      <c r="E30" s="49"/>
      <c r="F30" s="49"/>
      <c r="G30" s="49">
        <v>1800</v>
      </c>
      <c r="H30" s="49"/>
      <c r="I30" s="51"/>
      <c r="J30" s="49"/>
      <c r="K30" s="49"/>
      <c r="L30" s="49"/>
      <c r="M30" s="49"/>
      <c r="N30" s="50"/>
    </row>
    <row r="31" spans="1:14" x14ac:dyDescent="0.25">
      <c r="A31" s="53" t="s">
        <v>31</v>
      </c>
      <c r="B31" s="47"/>
      <c r="C31" s="48">
        <f t="shared" si="10"/>
        <v>600</v>
      </c>
      <c r="D31" s="49"/>
      <c r="E31" s="49"/>
      <c r="F31" s="49">
        <v>99</v>
      </c>
      <c r="G31" s="49">
        <v>501</v>
      </c>
      <c r="H31" s="49"/>
      <c r="I31" s="51"/>
      <c r="J31" s="49"/>
      <c r="K31" s="49"/>
      <c r="L31" s="49"/>
      <c r="M31" s="49"/>
      <c r="N31" s="50"/>
    </row>
    <row r="32" spans="1:14" x14ac:dyDescent="0.25">
      <c r="A32" s="53" t="s">
        <v>32</v>
      </c>
      <c r="B32" s="47"/>
      <c r="C32" s="48">
        <f t="shared" si="10"/>
        <v>18451.75</v>
      </c>
      <c r="D32" s="51">
        <v>18451.75</v>
      </c>
      <c r="E32" s="51"/>
      <c r="F32" s="51"/>
      <c r="G32" s="51"/>
      <c r="H32" s="51"/>
      <c r="I32" s="51"/>
      <c r="J32" s="49"/>
      <c r="K32" s="49"/>
      <c r="L32" s="49"/>
      <c r="M32" s="49"/>
      <c r="N32" s="50"/>
    </row>
    <row r="33" spans="1:14" x14ac:dyDescent="0.25">
      <c r="A33" s="53"/>
      <c r="B33" s="47"/>
      <c r="C33" s="48"/>
      <c r="D33" s="51"/>
      <c r="E33" s="51"/>
      <c r="F33" s="51"/>
      <c r="G33" s="51"/>
      <c r="H33" s="51"/>
      <c r="I33" s="51"/>
      <c r="J33" s="49"/>
      <c r="K33" s="49"/>
      <c r="L33" s="49"/>
      <c r="M33" s="49"/>
      <c r="N33" s="50"/>
    </row>
    <row r="34" spans="1:14" x14ac:dyDescent="0.25">
      <c r="A34" s="41" t="s">
        <v>33</v>
      </c>
      <c r="B34" s="42"/>
      <c r="C34" s="43">
        <f t="shared" ref="C34:C40" si="11">SUM(D34:N34)</f>
        <v>33027.19</v>
      </c>
      <c r="D34" s="52">
        <f t="shared" ref="D34:J34" si="12">SUM(D35:D41)</f>
        <v>0</v>
      </c>
      <c r="E34" s="52">
        <f t="shared" si="12"/>
        <v>8173.54</v>
      </c>
      <c r="F34" s="52">
        <f t="shared" si="12"/>
        <v>3013.65</v>
      </c>
      <c r="G34" s="52">
        <f t="shared" si="12"/>
        <v>1023.19</v>
      </c>
      <c r="H34" s="52">
        <f t="shared" si="12"/>
        <v>9592.5600000000013</v>
      </c>
      <c r="I34" s="52">
        <f t="shared" si="12"/>
        <v>2444</v>
      </c>
      <c r="J34" s="44">
        <f t="shared" si="12"/>
        <v>8780.25</v>
      </c>
      <c r="K34" s="44">
        <f>SUM(K35:K54)</f>
        <v>0</v>
      </c>
      <c r="L34" s="44">
        <f>SUM(L35:L54)</f>
        <v>0</v>
      </c>
      <c r="M34" s="44">
        <f>SUM(M35:M54)</f>
        <v>0</v>
      </c>
      <c r="N34" s="45">
        <f>SUM(N35:N54)</f>
        <v>0</v>
      </c>
    </row>
    <row r="35" spans="1:14" x14ac:dyDescent="0.25">
      <c r="A35" s="53" t="s">
        <v>34</v>
      </c>
      <c r="B35" s="47"/>
      <c r="C35" s="48">
        <f t="shared" si="11"/>
        <v>18240</v>
      </c>
      <c r="D35" s="49"/>
      <c r="E35" s="49">
        <v>6400</v>
      </c>
      <c r="F35" s="49"/>
      <c r="G35" s="49"/>
      <c r="H35" s="49">
        <v>6400</v>
      </c>
      <c r="I35" s="51"/>
      <c r="J35" s="49">
        <f>5440</f>
        <v>5440</v>
      </c>
      <c r="K35" s="49"/>
      <c r="L35" s="49"/>
      <c r="M35" s="49"/>
      <c r="N35" s="50"/>
    </row>
    <row r="36" spans="1:14" x14ac:dyDescent="0.25">
      <c r="A36" s="53" t="s">
        <v>35</v>
      </c>
      <c r="B36" s="47"/>
      <c r="C36" s="48">
        <f t="shared" si="11"/>
        <v>1920</v>
      </c>
      <c r="D36" s="49"/>
      <c r="E36" s="49"/>
      <c r="F36" s="49">
        <v>1280</v>
      </c>
      <c r="G36" s="49">
        <v>640</v>
      </c>
      <c r="H36" s="49"/>
      <c r="I36" s="51"/>
      <c r="J36" s="49"/>
      <c r="K36" s="49"/>
      <c r="L36" s="49"/>
      <c r="M36" s="49"/>
      <c r="N36" s="50"/>
    </row>
    <row r="37" spans="1:14" x14ac:dyDescent="0.25">
      <c r="A37" s="53" t="s">
        <v>36</v>
      </c>
      <c r="B37" s="47"/>
      <c r="C37" s="48">
        <f t="shared" si="11"/>
        <v>1529</v>
      </c>
      <c r="D37" s="49"/>
      <c r="E37" s="49"/>
      <c r="F37" s="49"/>
      <c r="G37" s="49"/>
      <c r="H37" s="49">
        <v>437</v>
      </c>
      <c r="I37" s="51">
        <f>262+430</f>
        <v>692</v>
      </c>
      <c r="J37" s="49">
        <v>400</v>
      </c>
      <c r="K37" s="49"/>
      <c r="L37" s="49"/>
      <c r="M37" s="49"/>
      <c r="N37" s="50"/>
    </row>
    <row r="38" spans="1:14" x14ac:dyDescent="0.25">
      <c r="A38" s="53" t="s">
        <v>37</v>
      </c>
      <c r="B38" s="47"/>
      <c r="C38" s="48">
        <f t="shared" si="11"/>
        <v>1883.54</v>
      </c>
      <c r="D38" s="49"/>
      <c r="E38" s="49">
        <v>1773.54</v>
      </c>
      <c r="F38" s="49">
        <v>110</v>
      </c>
      <c r="G38" s="49"/>
      <c r="H38" s="49"/>
      <c r="I38" s="51"/>
      <c r="J38" s="49"/>
      <c r="K38" s="49"/>
      <c r="L38" s="49"/>
      <c r="M38" s="49"/>
      <c r="N38" s="50"/>
    </row>
    <row r="39" spans="1:14" x14ac:dyDescent="0.25">
      <c r="A39" s="53" t="s">
        <v>38</v>
      </c>
      <c r="B39" s="47"/>
      <c r="C39" s="48">
        <f t="shared" si="11"/>
        <v>7702.6500000000005</v>
      </c>
      <c r="D39" s="49"/>
      <c r="E39" s="49"/>
      <c r="F39" s="49">
        <f>1000+623.65</f>
        <v>1623.65</v>
      </c>
      <c r="G39" s="49">
        <v>383.19</v>
      </c>
      <c r="H39" s="49">
        <f>1156.15+1599.41</f>
        <v>2755.5600000000004</v>
      </c>
      <c r="I39" s="51"/>
      <c r="J39" s="49">
        <f>2532.49+407.76</f>
        <v>2940.25</v>
      </c>
      <c r="K39" s="49"/>
      <c r="L39" s="49"/>
      <c r="M39" s="49"/>
      <c r="N39" s="50"/>
    </row>
    <row r="40" spans="1:14" x14ac:dyDescent="0.25">
      <c r="A40" s="53" t="s">
        <v>39</v>
      </c>
      <c r="B40" s="47"/>
      <c r="C40" s="48">
        <f t="shared" si="11"/>
        <v>1752</v>
      </c>
      <c r="D40" s="49"/>
      <c r="E40" s="49"/>
      <c r="F40" s="49"/>
      <c r="G40" s="49"/>
      <c r="H40" s="49"/>
      <c r="I40" s="51">
        <v>1752</v>
      </c>
      <c r="J40" s="49"/>
      <c r="K40" s="49"/>
      <c r="L40" s="49"/>
      <c r="M40" s="49"/>
      <c r="N40" s="50"/>
    </row>
    <row r="41" spans="1:14" x14ac:dyDescent="0.25">
      <c r="A41" s="68"/>
      <c r="B41" s="69"/>
      <c r="C41" s="48"/>
      <c r="D41" s="70"/>
      <c r="E41" s="70"/>
      <c r="F41" s="70"/>
      <c r="G41" s="70"/>
      <c r="H41" s="70"/>
      <c r="I41" s="71"/>
      <c r="J41" s="70"/>
      <c r="K41" s="70"/>
      <c r="L41" s="70"/>
      <c r="M41" s="70"/>
      <c r="N41" s="72"/>
    </row>
    <row r="42" spans="1:14" x14ac:dyDescent="0.25">
      <c r="A42" s="41" t="s">
        <v>40</v>
      </c>
      <c r="B42" s="42"/>
      <c r="C42" s="43">
        <f t="shared" ref="C42:C54" si="13">SUM(D42:N42)</f>
        <v>1452</v>
      </c>
      <c r="D42" s="52">
        <f t="shared" ref="D42:N42" si="14">SUM(D43:D45)</f>
        <v>0</v>
      </c>
      <c r="E42" s="52">
        <f t="shared" si="14"/>
        <v>0</v>
      </c>
      <c r="F42" s="52">
        <f t="shared" si="14"/>
        <v>0</v>
      </c>
      <c r="G42" s="52">
        <f t="shared" si="14"/>
        <v>743</v>
      </c>
      <c r="H42" s="52">
        <f t="shared" si="14"/>
        <v>0</v>
      </c>
      <c r="I42" s="52">
        <f t="shared" si="14"/>
        <v>321</v>
      </c>
      <c r="J42" s="52">
        <f t="shared" si="14"/>
        <v>388</v>
      </c>
      <c r="K42" s="52">
        <f t="shared" si="14"/>
        <v>0</v>
      </c>
      <c r="L42" s="52">
        <f t="shared" si="14"/>
        <v>0</v>
      </c>
      <c r="M42" s="52">
        <f t="shared" si="14"/>
        <v>0</v>
      </c>
      <c r="N42" s="52">
        <f t="shared" si="14"/>
        <v>0</v>
      </c>
    </row>
    <row r="43" spans="1:14" x14ac:dyDescent="0.25">
      <c r="A43" s="53" t="s">
        <v>47</v>
      </c>
      <c r="B43" s="47"/>
      <c r="C43" s="48">
        <f t="shared" si="13"/>
        <v>388</v>
      </c>
      <c r="D43" s="49"/>
      <c r="E43" s="49"/>
      <c r="F43" s="49"/>
      <c r="G43" s="49"/>
      <c r="H43" s="49"/>
      <c r="I43" s="51"/>
      <c r="J43" s="49">
        <v>388</v>
      </c>
      <c r="K43" s="49"/>
      <c r="L43" s="49"/>
      <c r="M43" s="49"/>
      <c r="N43" s="50"/>
    </row>
    <row r="44" spans="1:14" x14ac:dyDescent="0.25">
      <c r="A44" s="53" t="s">
        <v>41</v>
      </c>
      <c r="B44" s="47"/>
      <c r="C44" s="48">
        <f t="shared" si="13"/>
        <v>1064</v>
      </c>
      <c r="D44" s="49"/>
      <c r="E44" s="49"/>
      <c r="F44" s="49"/>
      <c r="G44" s="49">
        <v>743</v>
      </c>
      <c r="H44" s="49"/>
      <c r="I44" s="51">
        <v>321</v>
      </c>
      <c r="J44" s="49"/>
      <c r="K44" s="49"/>
      <c r="L44" s="49"/>
      <c r="M44" s="49"/>
      <c r="N44" s="50"/>
    </row>
    <row r="45" spans="1:14" x14ac:dyDescent="0.25">
      <c r="A45" s="53"/>
      <c r="B45" s="47"/>
      <c r="C45" s="48"/>
      <c r="D45" s="49"/>
      <c r="E45" s="49"/>
      <c r="F45" s="49"/>
      <c r="G45" s="49"/>
      <c r="H45" s="49"/>
      <c r="I45" s="51"/>
      <c r="J45" s="49"/>
      <c r="K45" s="49"/>
      <c r="L45" s="49"/>
      <c r="M45" s="49"/>
      <c r="N45" s="50"/>
    </row>
    <row r="46" spans="1:14" x14ac:dyDescent="0.25">
      <c r="A46" s="41" t="s">
        <v>42</v>
      </c>
      <c r="B46" s="42"/>
      <c r="C46" s="43">
        <f>SUM(D46:N46)</f>
        <v>9974</v>
      </c>
      <c r="D46" s="52">
        <f>SUM(D47:D51)</f>
        <v>0</v>
      </c>
      <c r="E46" s="52">
        <f t="shared" ref="E46:N46" si="15">SUM(E47:E51)</f>
        <v>948</v>
      </c>
      <c r="F46" s="52">
        <f t="shared" si="15"/>
        <v>1440</v>
      </c>
      <c r="G46" s="52">
        <f t="shared" si="15"/>
        <v>1393</v>
      </c>
      <c r="H46" s="52">
        <f t="shared" si="15"/>
        <v>0</v>
      </c>
      <c r="I46" s="52">
        <f t="shared" si="15"/>
        <v>0</v>
      </c>
      <c r="J46" s="52">
        <f t="shared" si="15"/>
        <v>6193</v>
      </c>
      <c r="K46" s="52">
        <f t="shared" si="15"/>
        <v>0</v>
      </c>
      <c r="L46" s="52">
        <f t="shared" si="15"/>
        <v>0</v>
      </c>
      <c r="M46" s="52">
        <f t="shared" si="15"/>
        <v>0</v>
      </c>
      <c r="N46" s="52">
        <f t="shared" si="15"/>
        <v>0</v>
      </c>
    </row>
    <row r="47" spans="1:14" x14ac:dyDescent="0.25">
      <c r="A47" s="53" t="s">
        <v>43</v>
      </c>
      <c r="B47" s="47"/>
      <c r="C47" s="48">
        <f>SUM(D47:N47)</f>
        <v>643</v>
      </c>
      <c r="D47" s="49"/>
      <c r="E47" s="49"/>
      <c r="F47" s="49"/>
      <c r="G47" s="49"/>
      <c r="H47" s="49"/>
      <c r="I47" s="51"/>
      <c r="J47" s="49">
        <f>428+215</f>
        <v>643</v>
      </c>
      <c r="K47" s="49"/>
      <c r="L47" s="49"/>
      <c r="M47" s="49"/>
      <c r="N47" s="50"/>
    </row>
    <row r="48" spans="1:14" s="78" customFormat="1" x14ac:dyDescent="0.25">
      <c r="A48" s="73" t="s">
        <v>48</v>
      </c>
      <c r="B48" s="74"/>
      <c r="C48" s="48">
        <f>SUM(D48:N48)</f>
        <v>5550</v>
      </c>
      <c r="D48" s="75"/>
      <c r="E48" s="75"/>
      <c r="F48" s="75"/>
      <c r="G48" s="75"/>
      <c r="H48" s="75"/>
      <c r="I48" s="76"/>
      <c r="J48" s="58">
        <v>5550</v>
      </c>
      <c r="K48" s="75"/>
      <c r="L48" s="75"/>
      <c r="M48" s="75"/>
      <c r="N48" s="77"/>
    </row>
    <row r="49" spans="1:14" x14ac:dyDescent="0.25">
      <c r="A49" s="53" t="s">
        <v>44</v>
      </c>
      <c r="B49" s="47"/>
      <c r="C49" s="48">
        <f t="shared" si="13"/>
        <v>1393</v>
      </c>
      <c r="D49" s="49"/>
      <c r="E49" s="49"/>
      <c r="F49" s="49"/>
      <c r="G49" s="49">
        <v>1393</v>
      </c>
      <c r="H49" s="49"/>
      <c r="I49" s="51"/>
      <c r="J49" s="49"/>
      <c r="K49" s="49"/>
      <c r="L49" s="49"/>
      <c r="M49" s="49"/>
      <c r="N49" s="50"/>
    </row>
    <row r="50" spans="1:14" x14ac:dyDescent="0.25">
      <c r="A50" s="53" t="s">
        <v>49</v>
      </c>
      <c r="B50" s="47"/>
      <c r="C50" s="48">
        <f t="shared" si="13"/>
        <v>948</v>
      </c>
      <c r="D50" s="49"/>
      <c r="E50" s="49">
        <v>948</v>
      </c>
      <c r="F50" s="49"/>
      <c r="G50" s="49"/>
      <c r="H50" s="49"/>
      <c r="I50" s="51"/>
      <c r="J50" s="49"/>
      <c r="K50" s="49"/>
      <c r="L50" s="49"/>
      <c r="M50" s="49"/>
      <c r="N50" s="50"/>
    </row>
    <row r="51" spans="1:14" x14ac:dyDescent="0.25">
      <c r="A51" s="53" t="s">
        <v>45</v>
      </c>
      <c r="B51" s="47"/>
      <c r="C51" s="48">
        <f t="shared" si="13"/>
        <v>1440</v>
      </c>
      <c r="D51" s="49"/>
      <c r="E51" s="49"/>
      <c r="F51" s="49">
        <v>1440</v>
      </c>
      <c r="G51" s="49"/>
      <c r="H51" s="49"/>
      <c r="I51" s="51"/>
      <c r="J51" s="49"/>
      <c r="K51" s="49"/>
      <c r="L51" s="49"/>
      <c r="M51" s="49"/>
      <c r="N51" s="50"/>
    </row>
    <row r="52" spans="1:14" x14ac:dyDescent="0.25">
      <c r="A52" s="68"/>
      <c r="B52" s="69"/>
      <c r="C52" s="79"/>
      <c r="D52" s="70"/>
      <c r="E52" s="70"/>
      <c r="F52" s="70"/>
      <c r="G52" s="70"/>
      <c r="H52" s="70"/>
      <c r="I52" s="71"/>
      <c r="J52" s="70"/>
      <c r="K52" s="70"/>
      <c r="L52" s="70"/>
      <c r="M52" s="70"/>
      <c r="N52" s="72"/>
    </row>
    <row r="53" spans="1:14" x14ac:dyDescent="0.25">
      <c r="A53" s="41" t="s">
        <v>50</v>
      </c>
      <c r="B53" s="42"/>
      <c r="C53" s="43">
        <f>SUM(D53:N53)</f>
        <v>2189.85</v>
      </c>
      <c r="D53" s="52">
        <f>SUM(D54)</f>
        <v>0</v>
      </c>
      <c r="E53" s="52">
        <f t="shared" ref="E53:N53" si="16">SUM(E54)</f>
        <v>0</v>
      </c>
      <c r="F53" s="52">
        <f t="shared" si="16"/>
        <v>0</v>
      </c>
      <c r="G53" s="52">
        <f t="shared" si="16"/>
        <v>2189.85</v>
      </c>
      <c r="H53" s="52">
        <f t="shared" si="16"/>
        <v>0</v>
      </c>
      <c r="I53" s="52">
        <f t="shared" si="16"/>
        <v>0</v>
      </c>
      <c r="J53" s="52">
        <f t="shared" si="16"/>
        <v>0</v>
      </c>
      <c r="K53" s="52">
        <f t="shared" si="16"/>
        <v>0</v>
      </c>
      <c r="L53" s="52">
        <f t="shared" si="16"/>
        <v>0</v>
      </c>
      <c r="M53" s="52">
        <f t="shared" si="16"/>
        <v>0</v>
      </c>
      <c r="N53" s="52">
        <f t="shared" si="16"/>
        <v>0</v>
      </c>
    </row>
    <row r="54" spans="1:14" s="78" customFormat="1" ht="13.5" thickBot="1" x14ac:dyDescent="0.3">
      <c r="A54" s="11"/>
      <c r="B54" s="12"/>
      <c r="C54" s="80">
        <f t="shared" si="13"/>
        <v>2189.85</v>
      </c>
      <c r="D54" s="13"/>
      <c r="E54" s="13"/>
      <c r="F54" s="13"/>
      <c r="G54" s="13">
        <f>2189.85</f>
        <v>2189.85</v>
      </c>
      <c r="H54" s="13"/>
      <c r="I54" s="81"/>
      <c r="J54" s="13"/>
      <c r="K54" s="13"/>
      <c r="L54" s="13"/>
      <c r="M54" s="13"/>
      <c r="N54" s="82"/>
    </row>
    <row r="55" spans="1:14" s="78" customFormat="1" x14ac:dyDescent="0.25">
      <c r="A55" s="83"/>
      <c r="B55" s="84"/>
      <c r="C55" s="85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</row>
    <row r="56" spans="1:14" s="78" customFormat="1" x14ac:dyDescent="0.25">
      <c r="A56" s="83"/>
      <c r="B56" s="84"/>
      <c r="C56" s="85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</row>
    <row r="57" spans="1:14" ht="13.5" thickBot="1" x14ac:dyDescent="0.3"/>
    <row r="58" spans="1:14" x14ac:dyDescent="0.25">
      <c r="A58" s="8"/>
      <c r="B58" s="9"/>
      <c r="C58" s="10"/>
      <c r="D58" s="88" t="s">
        <v>0</v>
      </c>
      <c r="E58" s="88" t="s">
        <v>1</v>
      </c>
      <c r="F58" s="88" t="s">
        <v>2</v>
      </c>
      <c r="G58" s="88" t="s">
        <v>3</v>
      </c>
      <c r="H58" s="88" t="s">
        <v>4</v>
      </c>
      <c r="I58" s="88" t="s">
        <v>5</v>
      </c>
      <c r="J58" s="88" t="s">
        <v>6</v>
      </c>
      <c r="K58" s="88" t="s">
        <v>7</v>
      </c>
      <c r="L58" s="88" t="s">
        <v>8</v>
      </c>
      <c r="M58" s="88" t="s">
        <v>9</v>
      </c>
      <c r="N58" s="89" t="s">
        <v>10</v>
      </c>
    </row>
    <row r="59" spans="1:14" ht="25.5" x14ac:dyDescent="0.25">
      <c r="A59" s="90" t="s">
        <v>55</v>
      </c>
      <c r="B59" s="47"/>
      <c r="C59" s="54">
        <f>C60+C61</f>
        <v>333712.1123655914</v>
      </c>
      <c r="D59" s="49">
        <f t="shared" ref="D59:N59" si="17">D60+D61</f>
        <v>27750</v>
      </c>
      <c r="E59" s="49">
        <f t="shared" si="17"/>
        <v>27750</v>
      </c>
      <c r="F59" s="49">
        <f t="shared" si="17"/>
        <v>28133.059032258068</v>
      </c>
      <c r="G59" s="49">
        <f t="shared" si="17"/>
        <v>28808.323333333334</v>
      </c>
      <c r="H59" s="49">
        <f t="shared" si="17"/>
        <v>29629.039999999986</v>
      </c>
      <c r="I59" s="49">
        <f t="shared" si="17"/>
        <v>31000</v>
      </c>
      <c r="J59" s="49">
        <f t="shared" si="17"/>
        <v>31450.019999999993</v>
      </c>
      <c r="K59" s="49">
        <f t="shared" si="17"/>
        <v>31875</v>
      </c>
      <c r="L59" s="49">
        <f t="shared" si="17"/>
        <v>32316.67</v>
      </c>
      <c r="M59" s="49">
        <f t="shared" si="17"/>
        <v>32500</v>
      </c>
      <c r="N59" s="50">
        <f t="shared" si="17"/>
        <v>32500</v>
      </c>
    </row>
    <row r="60" spans="1:14" x14ac:dyDescent="0.25">
      <c r="A60" s="53" t="s">
        <v>54</v>
      </c>
      <c r="B60" s="47"/>
      <c r="C60" s="91">
        <f>SUM(D60:N60)</f>
        <v>333712.1123655914</v>
      </c>
      <c r="D60" s="49">
        <v>27750</v>
      </c>
      <c r="E60" s="49">
        <v>27750</v>
      </c>
      <c r="F60" s="49">
        <v>28133.059032258068</v>
      </c>
      <c r="G60" s="49">
        <v>28808.323333333334</v>
      </c>
      <c r="H60" s="49">
        <v>29629.039999999986</v>
      </c>
      <c r="I60" s="49">
        <v>31000</v>
      </c>
      <c r="J60" s="49">
        <v>31450.019999999993</v>
      </c>
      <c r="K60" s="49">
        <v>31875</v>
      </c>
      <c r="L60" s="49">
        <v>32316.67</v>
      </c>
      <c r="M60" s="49">
        <v>32500</v>
      </c>
      <c r="N60" s="50">
        <v>32500</v>
      </c>
    </row>
    <row r="61" spans="1:14" ht="13.5" thickBot="1" x14ac:dyDescent="0.3">
      <c r="A61" s="11" t="s">
        <v>53</v>
      </c>
      <c r="B61" s="12"/>
      <c r="C61" s="92">
        <f>SUM(D61:N61)</f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82">
        <v>0</v>
      </c>
    </row>
    <row r="62" spans="1:14" ht="13.5" thickBot="1" x14ac:dyDescent="0.3"/>
    <row r="63" spans="1:14" ht="25.5" x14ac:dyDescent="0.25">
      <c r="A63" s="93" t="s">
        <v>63</v>
      </c>
      <c r="B63" s="9"/>
      <c r="C63" s="37">
        <f>C64+C65-C66</f>
        <v>41942.78</v>
      </c>
      <c r="D63" s="38">
        <f t="shared" ref="D63:N63" si="18">D64+D65-D66</f>
        <v>-12836.34</v>
      </c>
      <c r="E63" s="38">
        <f t="shared" si="18"/>
        <v>6527.2999999999993</v>
      </c>
      <c r="F63" s="38">
        <f t="shared" si="18"/>
        <v>10210.98</v>
      </c>
      <c r="G63" s="38">
        <f t="shared" si="18"/>
        <v>3315.6099999999997</v>
      </c>
      <c r="H63" s="38">
        <f t="shared" si="18"/>
        <v>5833.27</v>
      </c>
      <c r="I63" s="38">
        <f t="shared" si="18"/>
        <v>4761.59</v>
      </c>
      <c r="J63" s="38">
        <f t="shared" si="18"/>
        <v>3509.95</v>
      </c>
      <c r="K63" s="38">
        <f t="shared" si="18"/>
        <v>6744.29</v>
      </c>
      <c r="L63" s="38">
        <f t="shared" si="18"/>
        <v>5095.3600000000006</v>
      </c>
      <c r="M63" s="38">
        <f t="shared" si="18"/>
        <v>3467.53</v>
      </c>
      <c r="N63" s="38">
        <f t="shared" si="18"/>
        <v>5313.24</v>
      </c>
    </row>
    <row r="64" spans="1:14" x14ac:dyDescent="0.25">
      <c r="A64" s="53" t="s">
        <v>56</v>
      </c>
      <c r="B64" s="47"/>
      <c r="C64" s="91">
        <f>SUM(D64:N64)</f>
        <v>42714.759999999995</v>
      </c>
      <c r="D64" s="49">
        <v>2843.04</v>
      </c>
      <c r="E64" s="49">
        <v>4419.66</v>
      </c>
      <c r="F64" s="49">
        <v>7674.87</v>
      </c>
      <c r="G64" s="49">
        <v>1535.52</v>
      </c>
      <c r="H64" s="49">
        <v>4619.79</v>
      </c>
      <c r="I64" s="49">
        <v>4416.51</v>
      </c>
      <c r="J64" s="49">
        <v>2497.6</v>
      </c>
      <c r="K64" s="49">
        <v>5917.04</v>
      </c>
      <c r="L64" s="49">
        <v>3349.13</v>
      </c>
      <c r="M64" s="49">
        <v>2086.0300000000002</v>
      </c>
      <c r="N64" s="50">
        <v>3355.5699999999997</v>
      </c>
    </row>
    <row r="65" spans="1:14" x14ac:dyDescent="0.25">
      <c r="A65" s="53" t="s">
        <v>57</v>
      </c>
      <c r="B65" s="69"/>
      <c r="C65" s="91">
        <f>SUM(D65:N65)</f>
        <v>17679.77</v>
      </c>
      <c r="D65" s="70">
        <v>2772.37</v>
      </c>
      <c r="E65" s="70">
        <v>2107.64</v>
      </c>
      <c r="F65" s="70">
        <v>2536.11</v>
      </c>
      <c r="G65" s="70">
        <v>1780.09</v>
      </c>
      <c r="H65" s="70">
        <v>1213.48</v>
      </c>
      <c r="I65" s="70">
        <v>345.08</v>
      </c>
      <c r="J65" s="70">
        <v>1012.35</v>
      </c>
      <c r="K65" s="70">
        <v>827.25</v>
      </c>
      <c r="L65" s="70">
        <v>1746.23</v>
      </c>
      <c r="M65" s="70">
        <v>1381.5</v>
      </c>
      <c r="N65" s="72">
        <v>1957.67</v>
      </c>
    </row>
    <row r="66" spans="1:14" ht="13.5" thickBot="1" x14ac:dyDescent="0.3">
      <c r="A66" s="11" t="s">
        <v>59</v>
      </c>
      <c r="B66" s="12"/>
      <c r="C66" s="92">
        <f>SUM(D66:N66)</f>
        <v>18451.75</v>
      </c>
      <c r="D66" s="13">
        <v>18451.75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82">
        <v>0</v>
      </c>
    </row>
    <row r="67" spans="1:14" ht="13.5" thickBot="1" x14ac:dyDescent="0.3"/>
    <row r="68" spans="1:14" ht="25.5" x14ac:dyDescent="0.25">
      <c r="A68" s="93" t="s">
        <v>60</v>
      </c>
      <c r="B68" s="9"/>
      <c r="C68" s="37">
        <f>C69-C70</f>
        <v>23340.92</v>
      </c>
      <c r="D68" s="38">
        <f t="shared" ref="D68:N68" si="19">D69-D70</f>
        <v>1514.21</v>
      </c>
      <c r="E68" s="38">
        <f t="shared" si="19"/>
        <v>-9199.7899999999991</v>
      </c>
      <c r="F68" s="38">
        <f t="shared" si="19"/>
        <v>6619.42</v>
      </c>
      <c r="G68" s="38">
        <f t="shared" si="19"/>
        <v>1535.52</v>
      </c>
      <c r="H68" s="38">
        <f t="shared" si="19"/>
        <v>4619.79</v>
      </c>
      <c r="I68" s="38">
        <f t="shared" si="19"/>
        <v>3244.9100000000003</v>
      </c>
      <c r="J68" s="38">
        <f t="shared" si="19"/>
        <v>2497.6</v>
      </c>
      <c r="K68" s="38">
        <f t="shared" si="19"/>
        <v>3718.5299999999997</v>
      </c>
      <c r="L68" s="38">
        <f t="shared" si="19"/>
        <v>3349.13</v>
      </c>
      <c r="M68" s="38">
        <f t="shared" si="19"/>
        <v>2086.0300000000002</v>
      </c>
      <c r="N68" s="38">
        <f t="shared" si="19"/>
        <v>3355.5699999999997</v>
      </c>
    </row>
    <row r="69" spans="1:14" x14ac:dyDescent="0.25">
      <c r="A69" s="53" t="s">
        <v>56</v>
      </c>
      <c r="B69" s="47"/>
      <c r="C69" s="91">
        <f>SUM(D69:N69)</f>
        <v>42714.759999999995</v>
      </c>
      <c r="D69" s="49">
        <v>2843.04</v>
      </c>
      <c r="E69" s="49">
        <v>4419.66</v>
      </c>
      <c r="F69" s="49">
        <v>7674.87</v>
      </c>
      <c r="G69" s="49">
        <v>1535.52</v>
      </c>
      <c r="H69" s="49">
        <v>4619.79</v>
      </c>
      <c r="I69" s="49">
        <v>4416.51</v>
      </c>
      <c r="J69" s="49">
        <v>2497.6</v>
      </c>
      <c r="K69" s="49">
        <v>5917.04</v>
      </c>
      <c r="L69" s="49">
        <v>3349.13</v>
      </c>
      <c r="M69" s="49">
        <v>2086.0300000000002</v>
      </c>
      <c r="N69" s="50">
        <v>3355.5699999999997</v>
      </c>
    </row>
    <row r="70" spans="1:14" ht="13.5" thickBot="1" x14ac:dyDescent="0.3">
      <c r="A70" s="11" t="s">
        <v>58</v>
      </c>
      <c r="B70" s="12"/>
      <c r="C70" s="92">
        <f>SUM(D70:N70)</f>
        <v>19373.839999999997</v>
      </c>
      <c r="D70" s="13">
        <v>1328.83</v>
      </c>
      <c r="E70" s="13">
        <v>13619.449999999999</v>
      </c>
      <c r="F70" s="13">
        <v>1055.45</v>
      </c>
      <c r="G70" s="13"/>
      <c r="H70" s="13"/>
      <c r="I70" s="13">
        <v>1171.5999999999999</v>
      </c>
      <c r="J70" s="13"/>
      <c r="K70" s="13">
        <v>2198.5100000000002</v>
      </c>
      <c r="L70" s="13"/>
      <c r="M70" s="13"/>
      <c r="N70" s="82"/>
    </row>
    <row r="72" spans="1:14" ht="25.5" x14ac:dyDescent="0.25">
      <c r="A72" s="87" t="s">
        <v>62</v>
      </c>
    </row>
  </sheetData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ТСН</vt:lpstr>
      <vt:lpstr>ТСН!Область_печати</vt:lpstr>
    </vt:vector>
  </TitlesOfParts>
  <Company>MultiDVD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Dasha</cp:lastModifiedBy>
  <cp:lastPrinted>2018-05-10T12:33:51Z</cp:lastPrinted>
  <dcterms:created xsi:type="dcterms:W3CDTF">2018-05-08T09:43:43Z</dcterms:created>
  <dcterms:modified xsi:type="dcterms:W3CDTF">2018-05-10T12:33:54Z</dcterms:modified>
</cp:coreProperties>
</file>