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Бюджет  2018 ФАКТ по ДДС" sheetId="19" r:id="rId1"/>
    <sheet name="Бюджет  2018 ПЛАН" sheetId="18" r:id="rId2"/>
  </sheets>
  <definedNames>
    <definedName name="_xlnm.Print_Area" localSheetId="1">'Бюджет  2018 ПЛАН'!$A$1:$P$42</definedName>
    <definedName name="_xlnm.Print_Area" localSheetId="0">'Бюджет  2018 ФАКТ по ДДС'!$A$1:$P$42</definedName>
  </definedNames>
  <calcPr calcId="125725" refMode="R1C1"/>
</workbook>
</file>

<file path=xl/calcChain.xml><?xml version="1.0" encoding="utf-8"?>
<calcChain xmlns="http://schemas.openxmlformats.org/spreadsheetml/2006/main">
  <c r="D31" i="18"/>
  <c r="J24"/>
  <c r="D24" i="19" l="1"/>
  <c r="H19"/>
  <c r="H18"/>
  <c r="H17"/>
  <c r="H16"/>
  <c r="D3" l="1"/>
  <c r="M21" i="18" l="1"/>
  <c r="J21"/>
  <c r="H11"/>
  <c r="I11"/>
  <c r="J11"/>
  <c r="K11"/>
  <c r="L11"/>
  <c r="M11"/>
  <c r="N11"/>
  <c r="O11"/>
  <c r="P11"/>
  <c r="E15"/>
  <c r="E16"/>
  <c r="F13"/>
  <c r="G13"/>
  <c r="H13"/>
  <c r="I13"/>
  <c r="J13"/>
  <c r="K13"/>
  <c r="L13"/>
  <c r="M13"/>
  <c r="N13"/>
  <c r="O13"/>
  <c r="P13"/>
  <c r="E13"/>
  <c r="D23"/>
  <c r="D37"/>
  <c r="D36"/>
  <c r="D35"/>
  <c r="D34"/>
  <c r="D41" i="19"/>
  <c r="D40"/>
  <c r="D39"/>
  <c r="P38"/>
  <c r="O38"/>
  <c r="N38"/>
  <c r="M38"/>
  <c r="L38"/>
  <c r="K38"/>
  <c r="J38"/>
  <c r="I38"/>
  <c r="H38"/>
  <c r="G38"/>
  <c r="F38"/>
  <c r="E38"/>
  <c r="D38"/>
  <c r="D37"/>
  <c r="D36"/>
  <c r="D35"/>
  <c r="D34"/>
  <c r="P33"/>
  <c r="O33"/>
  <c r="N33"/>
  <c r="M33"/>
  <c r="L33"/>
  <c r="K33"/>
  <c r="J33"/>
  <c r="I33"/>
  <c r="H33"/>
  <c r="G33"/>
  <c r="F33"/>
  <c r="E33"/>
  <c r="P32"/>
  <c r="O32"/>
  <c r="O20" s="1"/>
  <c r="N32"/>
  <c r="N20" s="1"/>
  <c r="M32"/>
  <c r="M20" s="1"/>
  <c r="L32"/>
  <c r="L20" s="1"/>
  <c r="K32"/>
  <c r="K20" s="1"/>
  <c r="J32"/>
  <c r="J20" s="1"/>
  <c r="I32"/>
  <c r="I20" s="1"/>
  <c r="H32"/>
  <c r="H20" s="1"/>
  <c r="G32"/>
  <c r="G20" s="1"/>
  <c r="F32"/>
  <c r="F20" s="1"/>
  <c r="E32"/>
  <c r="D32" s="1"/>
  <c r="P31"/>
  <c r="P20" s="1"/>
  <c r="D30"/>
  <c r="D29"/>
  <c r="D28"/>
  <c r="D27"/>
  <c r="D26"/>
  <c r="D25"/>
  <c r="D23"/>
  <c r="D22"/>
  <c r="D21"/>
  <c r="P15"/>
  <c r="O15"/>
  <c r="N15"/>
  <c r="M15"/>
  <c r="L15"/>
  <c r="K15"/>
  <c r="J15"/>
  <c r="H15"/>
  <c r="G15"/>
  <c r="F15"/>
  <c r="E15"/>
  <c r="D14"/>
  <c r="D13"/>
  <c r="I12"/>
  <c r="I18" s="1"/>
  <c r="D18" s="1"/>
  <c r="P11"/>
  <c r="O11"/>
  <c r="N11"/>
  <c r="M11"/>
  <c r="L11"/>
  <c r="K11"/>
  <c r="J11"/>
  <c r="I11"/>
  <c r="H11"/>
  <c r="G11"/>
  <c r="F11"/>
  <c r="E11"/>
  <c r="C8"/>
  <c r="Q7"/>
  <c r="D7"/>
  <c r="Q6"/>
  <c r="P8"/>
  <c r="O8"/>
  <c r="N8"/>
  <c r="M8"/>
  <c r="L8"/>
  <c r="K8"/>
  <c r="J8"/>
  <c r="I8"/>
  <c r="H8"/>
  <c r="G8"/>
  <c r="F8"/>
  <c r="E8"/>
  <c r="D5"/>
  <c r="D4"/>
  <c r="D24" i="18"/>
  <c r="G32"/>
  <c r="G19" s="1"/>
  <c r="D27"/>
  <c r="D22"/>
  <c r="D20"/>
  <c r="I15"/>
  <c r="D12"/>
  <c r="D8" i="19" l="1"/>
  <c r="D31"/>
  <c r="D20" s="1"/>
  <c r="E20"/>
  <c r="E42" s="1"/>
  <c r="E43" s="1"/>
  <c r="E18" i="18"/>
  <c r="E17"/>
  <c r="K42" i="19"/>
  <c r="K43" s="1"/>
  <c r="O42"/>
  <c r="O43" s="1"/>
  <c r="N42"/>
  <c r="N43" s="1"/>
  <c r="D33"/>
  <c r="L42"/>
  <c r="L43" s="1"/>
  <c r="P42"/>
  <c r="P43" s="1"/>
  <c r="H42"/>
  <c r="H43" s="1"/>
  <c r="G42"/>
  <c r="G43" s="1"/>
  <c r="F42"/>
  <c r="F43" s="1"/>
  <c r="M42"/>
  <c r="M43" s="1"/>
  <c r="J42"/>
  <c r="J43" s="1"/>
  <c r="D6"/>
  <c r="D12"/>
  <c r="D11" s="1"/>
  <c r="I17"/>
  <c r="D17" s="1"/>
  <c r="I19"/>
  <c r="D19" s="1"/>
  <c r="I16"/>
  <c r="I18" i="18"/>
  <c r="I17"/>
  <c r="I16"/>
  <c r="D16" i="19" l="1"/>
  <c r="D15" s="1"/>
  <c r="D42" s="1"/>
  <c r="I15"/>
  <c r="I42" s="1"/>
  <c r="I43" s="1"/>
  <c r="D43" l="1"/>
  <c r="G6" i="18" l="1"/>
  <c r="F6"/>
  <c r="E6"/>
  <c r="G5"/>
  <c r="F5"/>
  <c r="E5"/>
  <c r="J6"/>
  <c r="I6"/>
  <c r="H6"/>
  <c r="J5"/>
  <c r="I5"/>
  <c r="H5"/>
  <c r="M6"/>
  <c r="L6"/>
  <c r="K6"/>
  <c r="M5"/>
  <c r="L5"/>
  <c r="K5"/>
  <c r="N6"/>
  <c r="N5"/>
  <c r="O6"/>
  <c r="O5"/>
  <c r="P6"/>
  <c r="P5"/>
  <c r="Q6"/>
  <c r="Q5"/>
  <c r="D4" l="1"/>
  <c r="D41" l="1"/>
  <c r="D40"/>
  <c r="D39"/>
  <c r="P38"/>
  <c r="O38"/>
  <c r="N38"/>
  <c r="M38"/>
  <c r="L38"/>
  <c r="K38"/>
  <c r="J38"/>
  <c r="H38"/>
  <c r="G38"/>
  <c r="F38"/>
  <c r="E38"/>
  <c r="M33"/>
  <c r="L33"/>
  <c r="J33"/>
  <c r="I33"/>
  <c r="P33"/>
  <c r="N33"/>
  <c r="K33"/>
  <c r="G33"/>
  <c r="F33"/>
  <c r="O33"/>
  <c r="P32"/>
  <c r="O32"/>
  <c r="O19" s="1"/>
  <c r="N32"/>
  <c r="N19" s="1"/>
  <c r="M32"/>
  <c r="M19" s="1"/>
  <c r="L32"/>
  <c r="L19" s="1"/>
  <c r="K32"/>
  <c r="K19" s="1"/>
  <c r="J32"/>
  <c r="I32"/>
  <c r="I19" s="1"/>
  <c r="H32"/>
  <c r="H19" s="1"/>
  <c r="F32"/>
  <c r="F19" s="1"/>
  <c r="E32"/>
  <c r="E19" s="1"/>
  <c r="P30"/>
  <c r="D29"/>
  <c r="D28"/>
  <c r="D26"/>
  <c r="D25"/>
  <c r="D18"/>
  <c r="D17"/>
  <c r="D16"/>
  <c r="D15"/>
  <c r="P14"/>
  <c r="O14"/>
  <c r="N14"/>
  <c r="M14"/>
  <c r="L14"/>
  <c r="K14"/>
  <c r="J14"/>
  <c r="I14"/>
  <c r="H14"/>
  <c r="G14"/>
  <c r="F14"/>
  <c r="E14"/>
  <c r="D13"/>
  <c r="D11"/>
  <c r="P10"/>
  <c r="O10"/>
  <c r="N10"/>
  <c r="M10"/>
  <c r="L10"/>
  <c r="K10"/>
  <c r="J10"/>
  <c r="I10"/>
  <c r="H10"/>
  <c r="G10"/>
  <c r="F10"/>
  <c r="E10"/>
  <c r="P7"/>
  <c r="O7"/>
  <c r="N7"/>
  <c r="M7"/>
  <c r="L7"/>
  <c r="K7"/>
  <c r="J7"/>
  <c r="I7"/>
  <c r="H7"/>
  <c r="G7"/>
  <c r="F7"/>
  <c r="E7"/>
  <c r="C7"/>
  <c r="D6"/>
  <c r="D5"/>
  <c r="D3"/>
  <c r="P19" l="1"/>
  <c r="P42" s="1"/>
  <c r="P43" s="1"/>
  <c r="E33"/>
  <c r="E42" s="1"/>
  <c r="E43" s="1"/>
  <c r="H33"/>
  <c r="I38"/>
  <c r="I42" s="1"/>
  <c r="I43" s="1"/>
  <c r="D32"/>
  <c r="D38"/>
  <c r="D10"/>
  <c r="D7"/>
  <c r="F42"/>
  <c r="F43" s="1"/>
  <c r="H42"/>
  <c r="H43" s="1"/>
  <c r="L42"/>
  <c r="L43" s="1"/>
  <c r="N42"/>
  <c r="N43" s="1"/>
  <c r="K42"/>
  <c r="K43" s="1"/>
  <c r="O42"/>
  <c r="O43" s="1"/>
  <c r="D14"/>
  <c r="D30"/>
  <c r="M42"/>
  <c r="M43" s="1"/>
  <c r="G42"/>
  <c r="G43" s="1"/>
  <c r="D33" l="1"/>
  <c r="J19"/>
  <c r="J42" s="1"/>
  <c r="J43" s="1"/>
  <c r="D21"/>
  <c r="D19" s="1"/>
  <c r="D42" l="1"/>
  <c r="D43" l="1"/>
</calcChain>
</file>

<file path=xl/sharedStrings.xml><?xml version="1.0" encoding="utf-8"?>
<sst xmlns="http://schemas.openxmlformats.org/spreadsheetml/2006/main" count="157" uniqueCount="74">
  <si>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</si>
  <si>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</si>
  <si>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</si>
  <si>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</si>
  <si>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</si>
  <si>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</si>
  <si>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</si>
  <si>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</si>
  <si>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</si>
  <si>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</si>
  <si>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</si>
  <si>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</si>
  <si>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расходы</t>
  </si>
  <si>
    <t>Инструмент и оборудование</t>
  </si>
  <si>
    <t xml:space="preserve">ФОТ </t>
  </si>
  <si>
    <t>БЮДЖЕТ ТСН ДП "Лесная капель" НА ОСУЩЕСТВЛЕНИЕ ТЕКУЩЕЙ ДЕЯТЕЛЬНОСТЬЮ ПО УПРАВЛЕНИЮ ПОСЕЛКОМ (2018Г)</t>
  </si>
  <si>
    <t>Поступления на содержание ТСН для ТЕКУЩЕГО исполнения обязанностей (управление поселком)</t>
  </si>
  <si>
    <t>ИТОГО ПРИХОДНАЯ ЧАСТЬ по ТЕКУЩЕЙ ДЕЯТЕЛЬНОСТИ ТСН, руб.</t>
  </si>
  <si>
    <t>Итого за год, руб. (ПЛАН)</t>
  </si>
  <si>
    <t>Количество земельных  участков</t>
  </si>
  <si>
    <t>Расходы, производимые за счет членских взносов</t>
  </si>
  <si>
    <t>Контролер КПП</t>
  </si>
  <si>
    <t>Налоги с ФОТ</t>
  </si>
  <si>
    <t>ПФР</t>
  </si>
  <si>
    <t>ФФОМС</t>
  </si>
  <si>
    <t>ФСС</t>
  </si>
  <si>
    <t>ФСС НС</t>
  </si>
  <si>
    <t>СБИС документооборот, продление ЭЦП</t>
  </si>
  <si>
    <t>Расчетно-кассовое обслуживание счета</t>
  </si>
  <si>
    <t>Услуги банка</t>
  </si>
  <si>
    <t>Софт</t>
  </si>
  <si>
    <t>Хостинг</t>
  </si>
  <si>
    <t>Канцелярские товары</t>
  </si>
  <si>
    <t>Корм собакам</t>
  </si>
  <si>
    <t>Расходы ТСН для ТЕКУЩЕГО исполнения обязанностей (управление поселком)</t>
  </si>
  <si>
    <t>Электроснабжение (уличное освещение)</t>
  </si>
  <si>
    <t>Расходы на ресурсы</t>
  </si>
  <si>
    <t xml:space="preserve">Административные расходы </t>
  </si>
  <si>
    <t>Покос травы на участках ЗОП</t>
  </si>
  <si>
    <t>Чистка дорог в посёлке от снега</t>
  </si>
  <si>
    <t>Эксплуатационные расходы поселка</t>
  </si>
  <si>
    <t>Подсыпка дорог щебнем</t>
  </si>
  <si>
    <t>ИТОГО РАСХОДНАЯ ЧАСТЬ по ТЕКУЩЕЙ ДЕЯТЕЛЬНОСТИ ТСН, руб.</t>
  </si>
  <si>
    <t>Членские взносы ФЛ (Сев. Кучки)</t>
  </si>
  <si>
    <t>Членские взносы ФЛ (Юж. Кучки)</t>
  </si>
  <si>
    <t xml:space="preserve">ИП Шумков Д.М. </t>
  </si>
  <si>
    <t>Обеспечение контрольно-пропускного режима, уборки территории</t>
  </si>
  <si>
    <t>Заказ выписок из ЕГРП</t>
  </si>
  <si>
    <t>Почтовые расходы (рассылка дебиторам)</t>
  </si>
  <si>
    <t xml:space="preserve">                    Расходы ТСН для ТЕКУЩЕГО исполнения обязанностей (управление поселком)</t>
  </si>
  <si>
    <t xml:space="preserve"> ПРИХОДНАЯ ЧАСТЬ по ТЕКУЩЕЙ ДЕЯТЕЛЬНОСТИ ТСН, руб.</t>
  </si>
  <si>
    <t>РАСХОДНАЯ ЧАСТЬ по ТЕКУЩЕЙ ДЕЯТЕЛЬНОСТИ ТСН, руб.</t>
  </si>
  <si>
    <t>ПРИХОДНАЯ ЧАСТЬ по ТЕКУЩЕЙ ДЕЯТЕЛЬНОСТИ ТСН, руб.</t>
  </si>
  <si>
    <t>Вывоз ТБО</t>
  </si>
  <si>
    <t>Вывоз ТКО</t>
  </si>
  <si>
    <t>Задолженностьза ЭЭ перед ООО РР</t>
  </si>
  <si>
    <t xml:space="preserve">Эксплуатационные расходы </t>
  </si>
  <si>
    <t xml:space="preserve">Контролер КПП </t>
  </si>
  <si>
    <t xml:space="preserve">Бухгалтер </t>
  </si>
  <si>
    <t xml:space="preserve">Обслуживание ТП </t>
  </si>
  <si>
    <t>Остаток ДС на 01.01.2018</t>
  </si>
  <si>
    <r>
      <t>Членские взносы ФЛ (Сев. Кучки)</t>
    </r>
    <r>
      <rPr>
        <sz val="10"/>
        <color rgb="FFFF0000"/>
        <rFont val="Calibri"/>
        <family val="2"/>
        <charset val="204"/>
        <scheme val="minor"/>
      </rPr>
      <t>*</t>
    </r>
  </si>
  <si>
    <r>
      <t>Членские взносы ФЛ (Юж. Кучки)</t>
    </r>
    <r>
      <rPr>
        <sz val="10"/>
        <color rgb="FFFF0000"/>
        <rFont val="Calibri"/>
        <family val="2"/>
        <charset val="204"/>
        <scheme val="minor"/>
      </rPr>
      <t>*</t>
    </r>
  </si>
  <si>
    <t>Расходные материалы для ремонтных работ (краски, кисти, пиломатериалы, гвозди и пр.)</t>
  </si>
  <si>
    <t>Хозяйственный инвентарь (лейки, косы, мётлы, веники, лопаты, шланги и пр.)</t>
  </si>
  <si>
    <t>*- поступление ДС с 01.01.2018 по 30.04.2018 по факту из клиент-банка</t>
  </si>
  <si>
    <t>Материальная помощь</t>
  </si>
  <si>
    <t>Оклад 0,25 ШЕ</t>
  </si>
  <si>
    <t>Оклад 1 ШЕ</t>
  </si>
  <si>
    <t>Оклад 0,5 ШЕ</t>
  </si>
  <si>
    <t>Членские взносы ООО "РР" (Сев. Кучки)</t>
  </si>
  <si>
    <t>Членские взносы ООО "РР" (Юж. Кучки)</t>
  </si>
  <si>
    <t>Обслуживание ТП (замена, установка ламп)</t>
  </si>
  <si>
    <t xml:space="preserve">Прочие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</si>
</sst>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4" fontId="2" fillId="4" borderId="11" xfId="0" applyNumberFormat="1" applyFont="1" applyFill="1" applyBorder="1" applyAlignment="1">
      <alignment horizontal="left" vertical="top" wrapText="1"/>
    </xf>
    <xf numFmtId="4" fontId="0" fillId="4" borderId="12" xfId="0" applyNumberFormat="1" applyFill="1" applyBorder="1" applyAlignment="1">
      <alignment horizontal="left" vertical="top" wrapText="1"/>
    </xf>
    <xf numFmtId="0" fontId="2" fillId="4" borderId="22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4" fontId="2" fillId="3" borderId="28" xfId="0" applyNumberFormat="1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4" fillId="3" borderId="27" xfId="0" applyNumberFormat="1" applyFont="1" applyFill="1" applyBorder="1" applyAlignment="1">
      <alignment horizontal="center" vertical="top" wrapText="1"/>
    </xf>
    <xf numFmtId="4" fontId="4" fillId="3" borderId="29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vertical="top" wrapText="1"/>
    </xf>
    <xf numFmtId="4" fontId="8" fillId="4" borderId="4" xfId="0" applyNumberFormat="1" applyFont="1" applyFill="1" applyBorder="1" applyAlignment="1">
      <alignment vertical="top" wrapText="1"/>
    </xf>
    <xf numFmtId="4" fontId="8" fillId="4" borderId="25" xfId="0" applyNumberFormat="1" applyFont="1" applyFill="1" applyBorder="1" applyAlignment="1">
      <alignment vertical="top" wrapText="1"/>
    </xf>
    <xf numFmtId="4" fontId="8" fillId="4" borderId="26" xfId="0" applyNumberFormat="1" applyFont="1" applyFill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4" fontId="2" fillId="4" borderId="13" xfId="0" applyNumberFormat="1" applyFont="1" applyFill="1" applyBorder="1" applyAlignment="1">
      <alignment vertical="top" wrapText="1"/>
    </xf>
    <xf numFmtId="4" fontId="8" fillId="4" borderId="13" xfId="0" applyNumberFormat="1" applyFont="1" applyFill="1" applyBorder="1" applyAlignment="1">
      <alignment vertical="top" wrapText="1"/>
    </xf>
    <xf numFmtId="4" fontId="8" fillId="4" borderId="14" xfId="0" applyNumberFormat="1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4" fontId="7" fillId="0" borderId="18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4" fontId="2" fillId="3" borderId="10" xfId="0" applyNumberFormat="1" applyFont="1" applyFill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5" borderId="30" xfId="0" applyFill="1" applyBorder="1" applyAlignment="1">
      <alignment vertical="top" wrapText="1"/>
    </xf>
    <xf numFmtId="4" fontId="2" fillId="5" borderId="15" xfId="0" applyNumberFormat="1" applyFont="1" applyFill="1" applyBorder="1" applyAlignment="1">
      <alignment vertical="top" wrapText="1"/>
    </xf>
    <xf numFmtId="4" fontId="2" fillId="5" borderId="10" xfId="0" applyNumberFormat="1" applyFont="1" applyFill="1" applyBorder="1" applyAlignment="1">
      <alignment vertical="top" wrapText="1"/>
    </xf>
    <xf numFmtId="4" fontId="8" fillId="5" borderId="10" xfId="0" applyNumberFormat="1" applyFont="1" applyFill="1" applyBorder="1" applyAlignment="1">
      <alignment vertical="top" wrapText="1"/>
    </xf>
    <xf numFmtId="4" fontId="8" fillId="5" borderId="25" xfId="0" applyNumberFormat="1" applyFont="1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4" fontId="2" fillId="4" borderId="35" xfId="0" applyNumberFormat="1" applyFont="1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4" fontId="2" fillId="4" borderId="28" xfId="0" applyNumberFormat="1" applyFont="1" applyFill="1" applyBorder="1" applyAlignment="1">
      <alignment vertical="top" wrapText="1"/>
    </xf>
    <xf numFmtId="4" fontId="8" fillId="4" borderId="28" xfId="0" applyNumberFormat="1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4" fontId="5" fillId="5" borderId="10" xfId="0" applyNumberFormat="1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top" wrapText="1"/>
    </xf>
    <xf numFmtId="10" fontId="6" fillId="0" borderId="1" xfId="0" applyNumberFormat="1" applyFont="1" applyBorder="1" applyAlignment="1">
      <alignment vertical="top" wrapText="1"/>
    </xf>
    <xf numFmtId="10" fontId="6" fillId="0" borderId="18" xfId="0" applyNumberFormat="1" applyFont="1" applyBorder="1" applyAlignment="1">
      <alignment vertical="top" wrapText="1"/>
    </xf>
    <xf numFmtId="4" fontId="1" fillId="5" borderId="15" xfId="0" applyNumberFormat="1" applyFont="1" applyFill="1" applyBorder="1" applyAlignment="1">
      <alignment vertical="top" wrapText="1"/>
    </xf>
    <xf numFmtId="4" fontId="8" fillId="4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5" borderId="0" xfId="0" applyFont="1" applyFill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2" fillId="5" borderId="9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left"/>
    </xf>
    <xf numFmtId="0" fontId="5" fillId="0" borderId="4" xfId="0" applyFont="1" applyBorder="1" applyAlignment="1">
      <alignment vertical="top" wrapText="1"/>
    </xf>
    <xf numFmtId="9" fontId="6" fillId="0" borderId="7" xfId="0" applyNumberFormat="1" applyFont="1" applyBorder="1" applyAlignment="1">
      <alignment horizontal="left" vertical="top" wrapText="1"/>
    </xf>
    <xf numFmtId="10" fontId="6" fillId="0" borderId="7" xfId="0" applyNumberFormat="1" applyFont="1" applyBorder="1" applyAlignment="1">
      <alignment horizontal="left" vertical="top" wrapText="1"/>
    </xf>
    <xf numFmtId="10" fontId="6" fillId="0" borderId="36" xfId="0" applyNumberFormat="1" applyFont="1" applyBorder="1" applyAlignment="1">
      <alignment horizontal="left" vertical="top" wrapText="1"/>
    </xf>
    <xf numFmtId="4" fontId="5" fillId="5" borderId="25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4" fontId="10" fillId="5" borderId="10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34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4" fontId="7" fillId="0" borderId="37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view="pageBreakPreview" topLeftCell="B1" zoomScaleNormal="100" zoomScaleSheetLayoutView="100" workbookViewId="0">
      <pane xSplit="10" ySplit="16" topLeftCell="L20" activePane="bottomRight" state="frozen"/>
      <selection activeCell="B1" sqref="B1"/>
      <selection pane="topRight" activeCell="L1" sqref="L1"/>
      <selection pane="bottomLeft" activeCell="B16" sqref="B16"/>
      <selection pane="bottomRight" activeCell="I25" sqref="I25"/>
    </sheetView>
  </sheetViews>
  <sheetFormatPr defaultRowHeight="15"/>
  <cols>
    <col min="1" max="1" width="32.85546875" style="27" customWidth="1"/>
    <col min="2" max="2" width="55.7109375" style="27" customWidth="1"/>
    <col min="3" max="3" width="23" style="27" customWidth="1"/>
    <col min="4" max="4" width="12.28515625" style="26" customWidth="1"/>
    <col min="5" max="8" width="9.28515625" style="26" bestFit="1" customWidth="1"/>
    <col min="9" max="9" width="11.140625" style="26" customWidth="1"/>
    <col min="10" max="10" width="11.5703125" style="26" customWidth="1"/>
    <col min="11" max="11" width="9.28515625" style="26" bestFit="1" customWidth="1"/>
    <col min="12" max="12" width="9.42578125" style="26" bestFit="1" customWidth="1"/>
    <col min="13" max="15" width="9.28515625" style="26" bestFit="1" customWidth="1"/>
    <col min="16" max="16" width="10" style="26" bestFit="1" customWidth="1"/>
    <col min="17" max="16384" width="9.140625" style="27"/>
  </cols>
  <sheetData>
    <row r="1" spans="1:17" ht="16.5" customHeight="1">
      <c r="A1" s="24" t="s">
        <v>15</v>
      </c>
      <c r="B1" s="25"/>
      <c r="C1" s="25"/>
    </row>
    <row r="2" spans="1:17" ht="45">
      <c r="A2" s="92" t="s">
        <v>52</v>
      </c>
      <c r="B2" s="93"/>
      <c r="C2" s="1" t="s">
        <v>19</v>
      </c>
      <c r="D2" s="4" t="s">
        <v>18</v>
      </c>
      <c r="E2" s="28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8</v>
      </c>
      <c r="N2" s="28" t="s">
        <v>9</v>
      </c>
      <c r="O2" s="28" t="s">
        <v>10</v>
      </c>
      <c r="P2" s="28" t="s">
        <v>11</v>
      </c>
    </row>
    <row r="3" spans="1:17" s="62" customFormat="1">
      <c r="A3" s="81"/>
      <c r="B3" s="84" t="s">
        <v>60</v>
      </c>
      <c r="C3" s="82"/>
      <c r="D3" s="29">
        <f>SUM(E3:P3)</f>
        <v>7707.3600000000006</v>
      </c>
      <c r="E3" s="80">
        <v>7707.3600000000006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15" customHeight="1">
      <c r="A4" s="94" t="s">
        <v>16</v>
      </c>
      <c r="B4" s="55" t="s">
        <v>61</v>
      </c>
      <c r="C4" s="2">
        <v>76</v>
      </c>
      <c r="D4" s="29">
        <f>SUM(E4:P4)</f>
        <v>188888.87</v>
      </c>
      <c r="E4" s="30">
        <v>4000</v>
      </c>
      <c r="F4" s="30">
        <v>4000</v>
      </c>
      <c r="G4" s="30">
        <v>34857.269999999997</v>
      </c>
      <c r="H4" s="30">
        <v>18031.599999999999</v>
      </c>
      <c r="I4" s="30">
        <v>16000</v>
      </c>
      <c r="J4" s="30">
        <v>16000</v>
      </c>
      <c r="K4" s="30">
        <v>16000</v>
      </c>
      <c r="L4" s="30">
        <v>16000</v>
      </c>
      <c r="M4" s="30">
        <v>16000</v>
      </c>
      <c r="N4" s="30">
        <v>16000</v>
      </c>
      <c r="O4" s="30">
        <v>16000</v>
      </c>
      <c r="P4" s="30">
        <v>16000</v>
      </c>
    </row>
    <row r="5" spans="1:17" ht="15" customHeight="1">
      <c r="A5" s="95"/>
      <c r="B5" s="55" t="s">
        <v>62</v>
      </c>
      <c r="C5" s="2">
        <v>27</v>
      </c>
      <c r="D5" s="29">
        <f>SUM(E5:P5)</f>
        <v>37234.31</v>
      </c>
      <c r="E5" s="80"/>
      <c r="F5" s="30"/>
      <c r="G5" s="30">
        <v>3984.31</v>
      </c>
      <c r="H5" s="30">
        <v>1250</v>
      </c>
      <c r="I5" s="30">
        <v>4000</v>
      </c>
      <c r="J5" s="30">
        <v>4000</v>
      </c>
      <c r="K5" s="30">
        <v>4000</v>
      </c>
      <c r="L5" s="30">
        <v>4000</v>
      </c>
      <c r="M5" s="30">
        <v>4000</v>
      </c>
      <c r="N5" s="30">
        <v>4000</v>
      </c>
      <c r="O5" s="30">
        <v>4000</v>
      </c>
      <c r="P5" s="30">
        <v>4000</v>
      </c>
    </row>
    <row r="6" spans="1:17" ht="15" customHeight="1">
      <c r="A6" s="95"/>
      <c r="B6" s="55" t="s">
        <v>70</v>
      </c>
      <c r="C6" s="2">
        <v>143</v>
      </c>
      <c r="D6" s="29">
        <f t="shared" ref="D6:D7" si="0">SUM(E6:P6)</f>
        <v>0</v>
      </c>
      <c r="E6" s="7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56">
        <f>C4+C6</f>
        <v>219</v>
      </c>
    </row>
    <row r="7" spans="1:17" ht="15" customHeight="1">
      <c r="A7" s="96"/>
      <c r="B7" s="55" t="s">
        <v>71</v>
      </c>
      <c r="C7" s="2">
        <v>80</v>
      </c>
      <c r="D7" s="29">
        <f t="shared" si="0"/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6">
        <f>C5+C7</f>
        <v>107</v>
      </c>
    </row>
    <row r="8" spans="1:17" ht="15" customHeight="1" thickBot="1">
      <c r="A8" s="17" t="s">
        <v>17</v>
      </c>
      <c r="B8" s="18"/>
      <c r="C8" s="31">
        <f t="shared" ref="C8:P8" si="1">SUM(C4:C7)</f>
        <v>326</v>
      </c>
      <c r="D8" s="32">
        <f>SUM(D3:D7)</f>
        <v>233830.53999999998</v>
      </c>
      <c r="E8" s="32">
        <f t="shared" si="1"/>
        <v>4000</v>
      </c>
      <c r="F8" s="32">
        <f t="shared" si="1"/>
        <v>4000</v>
      </c>
      <c r="G8" s="32">
        <f t="shared" si="1"/>
        <v>38841.579999999994</v>
      </c>
      <c r="H8" s="32">
        <f t="shared" si="1"/>
        <v>19281.599999999999</v>
      </c>
      <c r="I8" s="32">
        <f t="shared" si="1"/>
        <v>20000</v>
      </c>
      <c r="J8" s="32">
        <f t="shared" si="1"/>
        <v>20000</v>
      </c>
      <c r="K8" s="32">
        <f t="shared" si="1"/>
        <v>20000</v>
      </c>
      <c r="L8" s="32">
        <f t="shared" si="1"/>
        <v>20000</v>
      </c>
      <c r="M8" s="32">
        <f t="shared" si="1"/>
        <v>20000</v>
      </c>
      <c r="N8" s="32">
        <f t="shared" si="1"/>
        <v>20000</v>
      </c>
      <c r="O8" s="32">
        <f t="shared" si="1"/>
        <v>20000</v>
      </c>
      <c r="P8" s="32">
        <f t="shared" si="1"/>
        <v>20000</v>
      </c>
    </row>
    <row r="9" spans="1:17" ht="45.75" thickBot="1">
      <c r="A9" s="97" t="s">
        <v>51</v>
      </c>
      <c r="B9" s="98"/>
      <c r="C9" s="99"/>
      <c r="D9" s="20" t="s">
        <v>18</v>
      </c>
      <c r="E9" s="33" t="s">
        <v>0</v>
      </c>
      <c r="F9" s="33" t="s">
        <v>1</v>
      </c>
      <c r="G9" s="33" t="s">
        <v>2</v>
      </c>
      <c r="H9" s="33" t="s">
        <v>3</v>
      </c>
      <c r="I9" s="33" t="s">
        <v>4</v>
      </c>
      <c r="J9" s="33" t="s">
        <v>5</v>
      </c>
      <c r="K9" s="33" t="s">
        <v>6</v>
      </c>
      <c r="L9" s="33" t="s">
        <v>7</v>
      </c>
      <c r="M9" s="33" t="s">
        <v>8</v>
      </c>
      <c r="N9" s="33" t="s">
        <v>9</v>
      </c>
      <c r="O9" s="33" t="s">
        <v>10</v>
      </c>
      <c r="P9" s="34" t="s">
        <v>11</v>
      </c>
    </row>
    <row r="10" spans="1:17" ht="15.75" customHeight="1" thickBot="1">
      <c r="A10" s="19" t="s">
        <v>34</v>
      </c>
      <c r="B10" s="100" t="s">
        <v>20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2"/>
    </row>
    <row r="11" spans="1:17">
      <c r="A11" s="19"/>
      <c r="B11" s="16" t="s">
        <v>14</v>
      </c>
      <c r="C11" s="69"/>
      <c r="D11" s="35">
        <f>SUM(D12:D14)</f>
        <v>28932.85</v>
      </c>
      <c r="E11" s="36">
        <f t="shared" ref="E11:P11" si="2">SUM(E12:E14)</f>
        <v>7000</v>
      </c>
      <c r="F11" s="36">
        <f t="shared" si="2"/>
        <v>7000</v>
      </c>
      <c r="G11" s="36">
        <f t="shared" si="2"/>
        <v>7000</v>
      </c>
      <c r="H11" s="36">
        <f t="shared" si="2"/>
        <v>5500</v>
      </c>
      <c r="I11" s="36">
        <f t="shared" si="2"/>
        <v>2432.85</v>
      </c>
      <c r="J11" s="76">
        <f t="shared" si="2"/>
        <v>0</v>
      </c>
      <c r="K11" s="38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7">
        <f t="shared" si="2"/>
        <v>0</v>
      </c>
      <c r="Q11" s="52"/>
    </row>
    <row r="12" spans="1:17">
      <c r="A12" s="19"/>
      <c r="B12" s="70" t="s">
        <v>21</v>
      </c>
      <c r="C12" s="70" t="s">
        <v>67</v>
      </c>
      <c r="D12" s="29">
        <f t="shared" ref="D12:D41" si="3">SUM(E12:P12)</f>
        <v>16432.849999999999</v>
      </c>
      <c r="E12" s="44">
        <v>3500</v>
      </c>
      <c r="F12" s="44">
        <v>3500</v>
      </c>
      <c r="G12" s="44">
        <v>3500</v>
      </c>
      <c r="H12" s="44">
        <v>3500</v>
      </c>
      <c r="I12" s="44">
        <f>2116.85+316</f>
        <v>2432.85</v>
      </c>
      <c r="J12" s="44"/>
      <c r="K12" s="44"/>
      <c r="L12" s="44"/>
      <c r="M12" s="44"/>
      <c r="N12" s="44"/>
      <c r="O12" s="44"/>
      <c r="P12" s="44"/>
      <c r="Q12" s="77"/>
    </row>
    <row r="13" spans="1:17">
      <c r="A13" s="19"/>
      <c r="B13" s="70" t="s">
        <v>57</v>
      </c>
      <c r="C13" s="85" t="s">
        <v>66</v>
      </c>
      <c r="D13" s="29">
        <f t="shared" si="3"/>
        <v>2000</v>
      </c>
      <c r="E13" s="44"/>
      <c r="F13" s="44"/>
      <c r="G13" s="44"/>
      <c r="H13" s="44">
        <v>2000</v>
      </c>
      <c r="I13" s="44"/>
      <c r="J13" s="44"/>
      <c r="K13" s="44"/>
      <c r="L13" s="44"/>
      <c r="M13" s="44"/>
      <c r="N13" s="44"/>
      <c r="O13" s="44"/>
      <c r="P13" s="44"/>
      <c r="Q13" s="77"/>
    </row>
    <row r="14" spans="1:17" ht="15.75" thickBot="1">
      <c r="A14" s="19"/>
      <c r="B14" s="71" t="s">
        <v>58</v>
      </c>
      <c r="C14" s="71" t="s">
        <v>67</v>
      </c>
      <c r="D14" s="39">
        <f t="shared" si="3"/>
        <v>10500</v>
      </c>
      <c r="E14" s="44">
        <v>3500</v>
      </c>
      <c r="F14" s="44">
        <v>3500</v>
      </c>
      <c r="G14" s="44">
        <v>3500</v>
      </c>
      <c r="H14" s="44"/>
      <c r="I14" s="44"/>
      <c r="J14" s="44"/>
      <c r="K14" s="44"/>
      <c r="L14" s="44"/>
      <c r="M14" s="44"/>
      <c r="N14" s="44"/>
      <c r="O14" s="44"/>
      <c r="P14" s="44"/>
      <c r="Q14" s="77"/>
    </row>
    <row r="15" spans="1:17" ht="19.5" customHeight="1">
      <c r="A15" s="19"/>
      <c r="B15" s="14" t="s">
        <v>22</v>
      </c>
      <c r="C15" s="15"/>
      <c r="D15" s="40">
        <f>SUM(D16:D19)</f>
        <v>8241.4521000000004</v>
      </c>
      <c r="E15" s="41">
        <f t="shared" ref="E15:P15" si="4">SUM(E16:E19)</f>
        <v>2142</v>
      </c>
      <c r="F15" s="41">
        <f t="shared" si="4"/>
        <v>2142</v>
      </c>
      <c r="G15" s="41">
        <f t="shared" si="4"/>
        <v>2142</v>
      </c>
      <c r="H15" s="41">
        <f t="shared" si="4"/>
        <v>1071</v>
      </c>
      <c r="I15" s="41">
        <f t="shared" si="4"/>
        <v>744.45209999999986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2">
        <f t="shared" si="4"/>
        <v>0</v>
      </c>
      <c r="Q15" s="52"/>
    </row>
    <row r="16" spans="1:17" ht="19.5" customHeight="1">
      <c r="A16" s="19"/>
      <c r="B16" s="72" t="s">
        <v>23</v>
      </c>
      <c r="C16" s="86">
        <v>0.22</v>
      </c>
      <c r="D16" s="29">
        <f t="shared" si="3"/>
        <v>5925.2269999999999</v>
      </c>
      <c r="E16" s="44">
        <v>1540</v>
      </c>
      <c r="F16" s="44">
        <v>1540</v>
      </c>
      <c r="G16" s="44">
        <v>1540</v>
      </c>
      <c r="H16" s="44">
        <f>H12*0.22</f>
        <v>770</v>
      </c>
      <c r="I16" s="44">
        <f>I12*0.22</f>
        <v>535.22699999999998</v>
      </c>
      <c r="J16" s="44"/>
      <c r="K16" s="44"/>
      <c r="L16" s="44"/>
      <c r="M16" s="44"/>
      <c r="N16" s="44"/>
      <c r="O16" s="44"/>
      <c r="P16" s="44"/>
      <c r="Q16" s="90"/>
    </row>
    <row r="17" spans="1:17" ht="19.5" customHeight="1">
      <c r="A17" s="19"/>
      <c r="B17" s="73" t="s">
        <v>24</v>
      </c>
      <c r="C17" s="87">
        <v>5.0999999999999997E-2</v>
      </c>
      <c r="D17" s="29">
        <f t="shared" si="3"/>
        <v>1373.5753500000001</v>
      </c>
      <c r="E17" s="44">
        <v>357</v>
      </c>
      <c r="F17" s="44">
        <v>357</v>
      </c>
      <c r="G17" s="44">
        <v>357</v>
      </c>
      <c r="H17" s="44">
        <f>H12*0.051</f>
        <v>178.5</v>
      </c>
      <c r="I17" s="44">
        <f>I12*0.051</f>
        <v>124.07534999999999</v>
      </c>
      <c r="J17" s="44"/>
      <c r="K17" s="44"/>
      <c r="L17" s="44"/>
      <c r="M17" s="44"/>
      <c r="N17" s="44"/>
      <c r="O17" s="44"/>
      <c r="P17" s="44"/>
      <c r="Q17" s="90"/>
    </row>
    <row r="18" spans="1:17" ht="19.5" customHeight="1">
      <c r="A18" s="19"/>
      <c r="B18" s="73" t="s">
        <v>25</v>
      </c>
      <c r="C18" s="87">
        <v>2.9000000000000001E-2</v>
      </c>
      <c r="D18" s="29">
        <f t="shared" si="3"/>
        <v>781.05264999999997</v>
      </c>
      <c r="E18" s="44">
        <v>203</v>
      </c>
      <c r="F18" s="44">
        <v>203</v>
      </c>
      <c r="G18" s="44">
        <v>203</v>
      </c>
      <c r="H18" s="44">
        <f>H12*0.029</f>
        <v>101.5</v>
      </c>
      <c r="I18" s="44">
        <f>I12*0.029</f>
        <v>70.55265</v>
      </c>
      <c r="J18" s="44"/>
      <c r="K18" s="44"/>
      <c r="L18" s="44"/>
      <c r="M18" s="44"/>
      <c r="N18" s="44"/>
      <c r="O18" s="44"/>
      <c r="P18" s="44"/>
      <c r="Q18" s="90"/>
    </row>
    <row r="19" spans="1:17" ht="19.5" customHeight="1" thickBot="1">
      <c r="A19" s="19"/>
      <c r="B19" s="74" t="s">
        <v>26</v>
      </c>
      <c r="C19" s="88">
        <v>6.0000000000000001E-3</v>
      </c>
      <c r="D19" s="39">
        <f t="shared" si="3"/>
        <v>161.59710000000001</v>
      </c>
      <c r="E19" s="44">
        <v>42</v>
      </c>
      <c r="F19" s="44">
        <v>42</v>
      </c>
      <c r="G19" s="44">
        <v>42</v>
      </c>
      <c r="H19" s="44">
        <f>H12*0.006</f>
        <v>21</v>
      </c>
      <c r="I19" s="44">
        <f>I12*0.006</f>
        <v>14.597099999999999</v>
      </c>
      <c r="J19" s="44"/>
      <c r="K19" s="44"/>
      <c r="L19" s="44"/>
      <c r="M19" s="44"/>
      <c r="N19" s="44"/>
      <c r="O19" s="44"/>
      <c r="P19" s="44"/>
      <c r="Q19" s="90"/>
    </row>
    <row r="20" spans="1:17" ht="15.75" thickBot="1">
      <c r="A20" s="19"/>
      <c r="B20" s="63" t="s">
        <v>37</v>
      </c>
      <c r="C20" s="64"/>
      <c r="D20" s="65">
        <f>SUM(D21:D32)</f>
        <v>130115.09379041095</v>
      </c>
      <c r="E20" s="66">
        <f>SUM(E21:E32)</f>
        <v>5334.8</v>
      </c>
      <c r="F20" s="66">
        <f t="shared" ref="F20:P20" si="5">SUM(F21:F32)</f>
        <v>540</v>
      </c>
      <c r="G20" s="66">
        <f t="shared" si="5"/>
        <v>1500</v>
      </c>
      <c r="H20" s="66">
        <f t="shared" si="5"/>
        <v>5830</v>
      </c>
      <c r="I20" s="66">
        <f t="shared" si="5"/>
        <v>42620.293790410942</v>
      </c>
      <c r="J20" s="66">
        <f t="shared" si="5"/>
        <v>9650</v>
      </c>
      <c r="K20" s="66">
        <f t="shared" si="5"/>
        <v>11150</v>
      </c>
      <c r="L20" s="66">
        <f t="shared" si="5"/>
        <v>9150</v>
      </c>
      <c r="M20" s="66">
        <f t="shared" si="5"/>
        <v>9150</v>
      </c>
      <c r="N20" s="66">
        <f t="shared" si="5"/>
        <v>9150</v>
      </c>
      <c r="O20" s="66">
        <f t="shared" si="5"/>
        <v>11650</v>
      </c>
      <c r="P20" s="66">
        <f t="shared" si="5"/>
        <v>14390</v>
      </c>
      <c r="Q20" s="52"/>
    </row>
    <row r="21" spans="1:17" s="62" customFormat="1" ht="38.25">
      <c r="A21" s="57"/>
      <c r="B21" s="75" t="s">
        <v>45</v>
      </c>
      <c r="C21" s="67" t="s">
        <v>46</v>
      </c>
      <c r="D21" s="59">
        <f t="shared" si="3"/>
        <v>68880</v>
      </c>
      <c r="E21" s="60"/>
      <c r="F21" s="60"/>
      <c r="G21" s="60"/>
      <c r="H21" s="60"/>
      <c r="I21" s="68">
        <v>8610</v>
      </c>
      <c r="J21" s="68">
        <v>8610</v>
      </c>
      <c r="K21" s="68">
        <v>8610</v>
      </c>
      <c r="L21" s="68">
        <v>8610</v>
      </c>
      <c r="M21" s="68">
        <v>8610</v>
      </c>
      <c r="N21" s="68">
        <v>8610</v>
      </c>
      <c r="O21" s="68">
        <v>8610</v>
      </c>
      <c r="P21" s="68">
        <v>8610</v>
      </c>
      <c r="Q21" s="78"/>
    </row>
    <row r="22" spans="1:17" s="62" customFormat="1" ht="25.5">
      <c r="A22" s="57"/>
      <c r="B22" s="58"/>
      <c r="C22" s="50" t="s">
        <v>38</v>
      </c>
      <c r="D22" s="59">
        <f t="shared" si="3"/>
        <v>0</v>
      </c>
      <c r="E22" s="60"/>
      <c r="F22" s="60"/>
      <c r="G22" s="60"/>
      <c r="H22" s="60"/>
      <c r="I22" s="60"/>
      <c r="J22" s="68"/>
      <c r="K22" s="68"/>
      <c r="L22" s="68"/>
      <c r="M22" s="91"/>
      <c r="N22" s="60"/>
      <c r="O22" s="60"/>
      <c r="P22" s="61"/>
      <c r="Q22" s="78"/>
    </row>
    <row r="23" spans="1:17" s="62" customFormat="1" ht="25.5">
      <c r="A23" s="57"/>
      <c r="B23" s="58"/>
      <c r="C23" s="50" t="s">
        <v>39</v>
      </c>
      <c r="D23" s="59">
        <f t="shared" si="3"/>
        <v>5000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8">
        <v>2500</v>
      </c>
      <c r="P23" s="89">
        <v>2500</v>
      </c>
      <c r="Q23" s="78"/>
    </row>
    <row r="24" spans="1:17" s="62" customFormat="1" ht="25.5">
      <c r="A24" s="57"/>
      <c r="B24" s="58"/>
      <c r="C24" s="50" t="s">
        <v>72</v>
      </c>
      <c r="D24" s="59">
        <f t="shared" si="3"/>
        <v>2470.2937904109399</v>
      </c>
      <c r="E24" s="60"/>
      <c r="F24" s="60"/>
      <c r="G24" s="60"/>
      <c r="H24" s="60"/>
      <c r="I24" s="91">
        <v>2470.2937904109399</v>
      </c>
      <c r="J24" s="60"/>
      <c r="K24" s="60"/>
      <c r="L24" s="60"/>
      <c r="M24" s="60"/>
      <c r="N24" s="60"/>
      <c r="O24" s="68"/>
      <c r="P24" s="89"/>
      <c r="Q24" s="78"/>
    </row>
    <row r="25" spans="1:17" s="62" customFormat="1">
      <c r="A25" s="57"/>
      <c r="B25" s="58"/>
      <c r="C25" s="50" t="s">
        <v>41</v>
      </c>
      <c r="D25" s="59">
        <f t="shared" si="3"/>
        <v>31000</v>
      </c>
      <c r="E25" s="60"/>
      <c r="F25" s="60"/>
      <c r="G25" s="60"/>
      <c r="H25" s="60"/>
      <c r="I25" s="91">
        <v>31000</v>
      </c>
      <c r="J25" s="68"/>
      <c r="K25" s="60"/>
      <c r="L25" s="60"/>
      <c r="M25" s="60"/>
      <c r="N25" s="60"/>
      <c r="O25" s="60"/>
      <c r="P25" s="61"/>
      <c r="Q25" s="78"/>
    </row>
    <row r="26" spans="1:17" ht="25.5">
      <c r="A26" s="19"/>
      <c r="B26" s="43" t="s">
        <v>30</v>
      </c>
      <c r="C26" s="3" t="s">
        <v>27</v>
      </c>
      <c r="D26" s="29">
        <f t="shared" si="3"/>
        <v>3800</v>
      </c>
      <c r="E26" s="44">
        <v>3800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77"/>
    </row>
    <row r="27" spans="1:17">
      <c r="A27" s="19"/>
      <c r="B27" s="10" t="s">
        <v>12</v>
      </c>
      <c r="C27" s="3" t="s">
        <v>32</v>
      </c>
      <c r="D27" s="29">
        <f t="shared" si="3"/>
        <v>1000</v>
      </c>
      <c r="E27" s="44"/>
      <c r="F27" s="44"/>
      <c r="G27" s="44"/>
      <c r="H27" s="44"/>
      <c r="I27" s="44"/>
      <c r="J27" s="44">
        <v>500</v>
      </c>
      <c r="K27" s="44"/>
      <c r="L27" s="44"/>
      <c r="M27" s="44"/>
      <c r="N27" s="44"/>
      <c r="O27" s="44"/>
      <c r="P27" s="45">
        <v>500</v>
      </c>
      <c r="Q27" s="77"/>
    </row>
    <row r="28" spans="1:17">
      <c r="A28" s="19"/>
      <c r="B28" s="12"/>
      <c r="C28" s="3" t="s">
        <v>47</v>
      </c>
      <c r="D28" s="29">
        <f t="shared" si="3"/>
        <v>1350</v>
      </c>
      <c r="E28" s="44"/>
      <c r="F28" s="44"/>
      <c r="G28" s="44"/>
      <c r="H28" s="44">
        <v>1350</v>
      </c>
      <c r="I28" s="44"/>
      <c r="J28" s="44"/>
      <c r="K28" s="44"/>
      <c r="L28" s="44"/>
      <c r="M28" s="44"/>
      <c r="N28" s="44"/>
      <c r="O28" s="44"/>
      <c r="P28" s="45"/>
      <c r="Q28" s="77"/>
    </row>
    <row r="29" spans="1:17">
      <c r="A29" s="19"/>
      <c r="B29" s="12"/>
      <c r="C29" s="3" t="s">
        <v>31</v>
      </c>
      <c r="D29" s="29">
        <f t="shared" si="3"/>
        <v>2000</v>
      </c>
      <c r="E29" s="44"/>
      <c r="F29" s="44"/>
      <c r="G29" s="44"/>
      <c r="H29" s="44"/>
      <c r="I29" s="44"/>
      <c r="J29" s="44"/>
      <c r="K29" s="44">
        <v>2000</v>
      </c>
      <c r="L29" s="44"/>
      <c r="M29" s="44"/>
      <c r="N29" s="44"/>
      <c r="O29" s="44"/>
      <c r="P29" s="45"/>
      <c r="Q29" s="77"/>
    </row>
    <row r="30" spans="1:17">
      <c r="A30" s="19"/>
      <c r="B30" s="12"/>
      <c r="C30" s="3" t="s">
        <v>33</v>
      </c>
      <c r="D30" s="29">
        <f t="shared" si="3"/>
        <v>2694.8</v>
      </c>
      <c r="E30" s="44">
        <v>994.8</v>
      </c>
      <c r="F30" s="44"/>
      <c r="G30" s="44"/>
      <c r="H30" s="44">
        <v>1700</v>
      </c>
      <c r="I30" s="44"/>
      <c r="J30" s="44"/>
      <c r="K30" s="44"/>
      <c r="L30" s="44"/>
      <c r="M30" s="44"/>
      <c r="N30" s="44"/>
      <c r="O30" s="44"/>
      <c r="P30" s="45"/>
      <c r="Q30" s="77"/>
    </row>
    <row r="31" spans="1:17" ht="25.5">
      <c r="A31" s="19"/>
      <c r="B31" s="11"/>
      <c r="C31" s="3" t="s">
        <v>48</v>
      </c>
      <c r="D31" s="29">
        <f t="shared" si="3"/>
        <v>4480</v>
      </c>
      <c r="E31" s="44"/>
      <c r="F31" s="44"/>
      <c r="G31" s="44"/>
      <c r="H31" s="44">
        <v>2240</v>
      </c>
      <c r="I31" s="44"/>
      <c r="J31" s="44"/>
      <c r="K31" s="44"/>
      <c r="L31" s="44"/>
      <c r="M31" s="44"/>
      <c r="N31" s="44"/>
      <c r="O31" s="44"/>
      <c r="P31" s="45">
        <f>14*160</f>
        <v>2240</v>
      </c>
      <c r="Q31" s="77"/>
    </row>
    <row r="32" spans="1:17" ht="26.25" thickBot="1">
      <c r="A32" s="19"/>
      <c r="B32" s="13" t="s">
        <v>29</v>
      </c>
      <c r="C32" s="9" t="s">
        <v>28</v>
      </c>
      <c r="D32" s="39">
        <f t="shared" si="3"/>
        <v>7440</v>
      </c>
      <c r="E32" s="46">
        <f>90*6</f>
        <v>540</v>
      </c>
      <c r="F32" s="46">
        <f t="shared" ref="F32:P32" si="6">90*6</f>
        <v>540</v>
      </c>
      <c r="G32" s="46">
        <f>90*6+960</f>
        <v>1500</v>
      </c>
      <c r="H32" s="46">
        <f t="shared" si="6"/>
        <v>540</v>
      </c>
      <c r="I32" s="46">
        <f t="shared" si="6"/>
        <v>540</v>
      </c>
      <c r="J32" s="46">
        <f t="shared" si="6"/>
        <v>540</v>
      </c>
      <c r="K32" s="46">
        <f t="shared" si="6"/>
        <v>540</v>
      </c>
      <c r="L32" s="46">
        <f t="shared" si="6"/>
        <v>540</v>
      </c>
      <c r="M32" s="46">
        <f t="shared" si="6"/>
        <v>540</v>
      </c>
      <c r="N32" s="46">
        <f t="shared" si="6"/>
        <v>540</v>
      </c>
      <c r="O32" s="46">
        <f t="shared" si="6"/>
        <v>540</v>
      </c>
      <c r="P32" s="47">
        <f t="shared" si="6"/>
        <v>540</v>
      </c>
      <c r="Q32" s="77"/>
    </row>
    <row r="33" spans="1:17">
      <c r="A33" s="19"/>
      <c r="B33" s="6" t="s">
        <v>36</v>
      </c>
      <c r="C33" s="7"/>
      <c r="D33" s="40">
        <f t="shared" ref="D33:P33" si="7">SUM(D34:D37)</f>
        <v>56839.14410958904</v>
      </c>
      <c r="E33" s="41">
        <f t="shared" si="7"/>
        <v>19873.270136986303</v>
      </c>
      <c r="F33" s="41">
        <f t="shared" si="7"/>
        <v>2146.3495890410959</v>
      </c>
      <c r="G33" s="41">
        <f t="shared" si="7"/>
        <v>1951.469589041096</v>
      </c>
      <c r="H33" s="41">
        <f t="shared" si="7"/>
        <v>7268.0547945205481</v>
      </c>
      <c r="I33" s="41">
        <f t="shared" si="7"/>
        <v>1940</v>
      </c>
      <c r="J33" s="41">
        <f t="shared" si="7"/>
        <v>7940</v>
      </c>
      <c r="K33" s="41">
        <f t="shared" si="7"/>
        <v>1940</v>
      </c>
      <c r="L33" s="41">
        <f t="shared" si="7"/>
        <v>7940</v>
      </c>
      <c r="M33" s="41">
        <f t="shared" si="7"/>
        <v>1940</v>
      </c>
      <c r="N33" s="41">
        <f t="shared" si="7"/>
        <v>1300</v>
      </c>
      <c r="O33" s="41">
        <f t="shared" si="7"/>
        <v>1300</v>
      </c>
      <c r="P33" s="42">
        <f t="shared" si="7"/>
        <v>1300</v>
      </c>
      <c r="Q33" s="52"/>
    </row>
    <row r="34" spans="1:17" ht="25.5">
      <c r="A34" s="19"/>
      <c r="B34" s="8"/>
      <c r="C34" s="3" t="s">
        <v>55</v>
      </c>
      <c r="D34" s="29">
        <f t="shared" si="3"/>
        <v>18250.16</v>
      </c>
      <c r="E34" s="48">
        <v>18250.16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77"/>
    </row>
    <row r="35" spans="1:17" ht="25.5">
      <c r="A35" s="19"/>
      <c r="B35" s="8"/>
      <c r="C35" s="3" t="s">
        <v>35</v>
      </c>
      <c r="D35" s="29">
        <f t="shared" si="3"/>
        <v>17388.984109589041</v>
      </c>
      <c r="E35" s="48">
        <v>1623.1101369863013</v>
      </c>
      <c r="F35" s="48">
        <v>2146.3495890410959</v>
      </c>
      <c r="G35" s="48">
        <v>1951.469589041096</v>
      </c>
      <c r="H35" s="48">
        <v>1268.0547945205481</v>
      </c>
      <c r="I35" s="48">
        <v>1300</v>
      </c>
      <c r="J35" s="48">
        <v>1300</v>
      </c>
      <c r="K35" s="48">
        <v>1300</v>
      </c>
      <c r="L35" s="48">
        <v>1300</v>
      </c>
      <c r="M35" s="48">
        <v>1300</v>
      </c>
      <c r="N35" s="48">
        <v>1300</v>
      </c>
      <c r="O35" s="48">
        <v>1300</v>
      </c>
      <c r="P35" s="48">
        <v>1300</v>
      </c>
      <c r="Q35" s="77"/>
    </row>
    <row r="36" spans="1:17">
      <c r="A36" s="19"/>
      <c r="B36" s="8"/>
      <c r="C36" s="3" t="s">
        <v>53</v>
      </c>
      <c r="D36" s="29">
        <f t="shared" si="3"/>
        <v>3200</v>
      </c>
      <c r="E36" s="44">
        <v>0</v>
      </c>
      <c r="F36" s="44">
        <v>0</v>
      </c>
      <c r="G36" s="44">
        <v>0</v>
      </c>
      <c r="H36" s="44">
        <v>0</v>
      </c>
      <c r="I36" s="44">
        <v>640</v>
      </c>
      <c r="J36" s="44">
        <v>640</v>
      </c>
      <c r="K36" s="44">
        <v>640</v>
      </c>
      <c r="L36" s="44">
        <v>640</v>
      </c>
      <c r="M36" s="44">
        <v>640</v>
      </c>
      <c r="N36" s="44">
        <v>0</v>
      </c>
      <c r="O36" s="44">
        <v>0</v>
      </c>
      <c r="P36" s="45">
        <v>0</v>
      </c>
      <c r="Q36" s="77"/>
    </row>
    <row r="37" spans="1:17" ht="15.75" thickBot="1">
      <c r="A37" s="19"/>
      <c r="B37" s="8"/>
      <c r="C37" s="3" t="s">
        <v>54</v>
      </c>
      <c r="D37" s="29">
        <f t="shared" si="3"/>
        <v>18000</v>
      </c>
      <c r="E37" s="44">
        <v>0</v>
      </c>
      <c r="F37" s="44">
        <v>0</v>
      </c>
      <c r="G37" s="44">
        <v>0</v>
      </c>
      <c r="H37" s="44">
        <v>6000</v>
      </c>
      <c r="I37" s="44">
        <v>0</v>
      </c>
      <c r="J37" s="44">
        <v>6000</v>
      </c>
      <c r="K37" s="44">
        <v>0</v>
      </c>
      <c r="L37" s="44">
        <v>6000</v>
      </c>
      <c r="M37" s="44">
        <v>0</v>
      </c>
      <c r="N37" s="44"/>
      <c r="O37" s="44">
        <v>0</v>
      </c>
      <c r="P37" s="45">
        <v>0</v>
      </c>
      <c r="Q37" s="77"/>
    </row>
    <row r="38" spans="1:17">
      <c r="A38" s="5"/>
      <c r="B38" s="6" t="s">
        <v>40</v>
      </c>
      <c r="C38" s="21"/>
      <c r="D38" s="40">
        <f t="shared" ref="D38:P38" si="8">SUM(D39:D41)</f>
        <v>9702</v>
      </c>
      <c r="E38" s="41">
        <f t="shared" si="8"/>
        <v>0</v>
      </c>
      <c r="F38" s="41">
        <f t="shared" si="8"/>
        <v>0</v>
      </c>
      <c r="G38" s="41">
        <f t="shared" si="8"/>
        <v>0</v>
      </c>
      <c r="H38" s="41">
        <f t="shared" si="8"/>
        <v>1202</v>
      </c>
      <c r="I38" s="41">
        <f t="shared" si="8"/>
        <v>8500</v>
      </c>
      <c r="J38" s="41">
        <f t="shared" si="8"/>
        <v>0</v>
      </c>
      <c r="K38" s="41">
        <f t="shared" si="8"/>
        <v>0</v>
      </c>
      <c r="L38" s="41">
        <f t="shared" si="8"/>
        <v>0</v>
      </c>
      <c r="M38" s="41">
        <f t="shared" si="8"/>
        <v>0</v>
      </c>
      <c r="N38" s="41">
        <f t="shared" si="8"/>
        <v>0</v>
      </c>
      <c r="O38" s="41">
        <f t="shared" si="8"/>
        <v>0</v>
      </c>
      <c r="P38" s="42">
        <f t="shared" si="8"/>
        <v>0</v>
      </c>
      <c r="Q38" s="52"/>
    </row>
    <row r="39" spans="1:17" ht="50.25" customHeight="1">
      <c r="A39" s="5"/>
      <c r="B39" s="22"/>
      <c r="C39" s="50" t="s">
        <v>63</v>
      </c>
      <c r="D39" s="29">
        <f t="shared" si="3"/>
        <v>1500</v>
      </c>
      <c r="E39" s="44"/>
      <c r="F39" s="44"/>
      <c r="G39" s="44"/>
      <c r="H39" s="44"/>
      <c r="I39" s="44">
        <v>1500</v>
      </c>
      <c r="J39" s="44"/>
      <c r="K39" s="44"/>
      <c r="L39" s="44"/>
      <c r="M39" s="44"/>
      <c r="N39" s="44"/>
      <c r="O39" s="44"/>
      <c r="P39" s="45"/>
      <c r="Q39" s="77"/>
    </row>
    <row r="40" spans="1:17" ht="51">
      <c r="A40" s="5"/>
      <c r="B40" s="22"/>
      <c r="C40" s="50" t="s">
        <v>64</v>
      </c>
      <c r="D40" s="29">
        <f t="shared" si="3"/>
        <v>2202</v>
      </c>
      <c r="E40" s="44"/>
      <c r="F40" s="44"/>
      <c r="G40" s="44"/>
      <c r="H40" s="44">
        <v>1202</v>
      </c>
      <c r="I40" s="44">
        <v>1000</v>
      </c>
      <c r="J40" s="44"/>
      <c r="K40" s="44"/>
      <c r="L40" s="44"/>
      <c r="M40" s="44"/>
      <c r="N40" s="44"/>
      <c r="O40" s="44"/>
      <c r="P40" s="45"/>
      <c r="Q40" s="77"/>
    </row>
    <row r="41" spans="1:17" ht="26.25" thickBot="1">
      <c r="A41" s="5"/>
      <c r="B41" s="23"/>
      <c r="C41" s="51" t="s">
        <v>13</v>
      </c>
      <c r="D41" s="39">
        <f t="shared" si="3"/>
        <v>6000</v>
      </c>
      <c r="E41" s="46"/>
      <c r="F41" s="46"/>
      <c r="G41" s="46"/>
      <c r="H41" s="46"/>
      <c r="I41" s="46">
        <v>6000</v>
      </c>
      <c r="J41" s="46"/>
      <c r="K41" s="46"/>
      <c r="L41" s="46"/>
      <c r="M41" s="46"/>
      <c r="N41" s="46"/>
      <c r="O41" s="46"/>
      <c r="P41" s="47"/>
      <c r="Q41" s="77"/>
    </row>
    <row r="42" spans="1:17">
      <c r="A42" s="102" t="s">
        <v>42</v>
      </c>
      <c r="B42" s="103"/>
      <c r="C42" s="104"/>
      <c r="D42" s="53">
        <f t="shared" ref="D42:P42" si="9">D38+D33+D20+D15+D11</f>
        <v>233830.54</v>
      </c>
      <c r="E42" s="53">
        <f t="shared" si="9"/>
        <v>34350.070136986302</v>
      </c>
      <c r="F42" s="53">
        <f t="shared" si="9"/>
        <v>11828.349589041096</v>
      </c>
      <c r="G42" s="53">
        <f t="shared" si="9"/>
        <v>12593.469589041095</v>
      </c>
      <c r="H42" s="53">
        <f t="shared" si="9"/>
        <v>20871.054794520547</v>
      </c>
      <c r="I42" s="53">
        <f t="shared" si="9"/>
        <v>56237.595890410943</v>
      </c>
      <c r="J42" s="53">
        <f t="shared" si="9"/>
        <v>17590</v>
      </c>
      <c r="K42" s="53">
        <f t="shared" si="9"/>
        <v>13090</v>
      </c>
      <c r="L42" s="53">
        <f t="shared" si="9"/>
        <v>17090</v>
      </c>
      <c r="M42" s="53">
        <f t="shared" si="9"/>
        <v>11090</v>
      </c>
      <c r="N42" s="53">
        <f t="shared" si="9"/>
        <v>10450</v>
      </c>
      <c r="O42" s="53">
        <f t="shared" si="9"/>
        <v>12950</v>
      </c>
      <c r="P42" s="53">
        <f t="shared" si="9"/>
        <v>15690</v>
      </c>
      <c r="Q42" s="52"/>
    </row>
    <row r="43" spans="1:17">
      <c r="D43" s="54">
        <f t="shared" ref="D43:P43" si="10">D8-D42</f>
        <v>0</v>
      </c>
      <c r="E43" s="54">
        <f t="shared" si="10"/>
        <v>-30350.070136986302</v>
      </c>
      <c r="F43" s="54">
        <f t="shared" si="10"/>
        <v>-7828.3495890410959</v>
      </c>
      <c r="G43" s="54">
        <f t="shared" si="10"/>
        <v>26248.1104109589</v>
      </c>
      <c r="H43" s="54">
        <f t="shared" si="10"/>
        <v>-1589.4547945205486</v>
      </c>
      <c r="I43" s="54">
        <f t="shared" si="10"/>
        <v>-36237.595890410943</v>
      </c>
      <c r="J43" s="54">
        <f t="shared" si="10"/>
        <v>2410</v>
      </c>
      <c r="K43" s="54">
        <f t="shared" si="10"/>
        <v>6910</v>
      </c>
      <c r="L43" s="54">
        <f t="shared" si="10"/>
        <v>2910</v>
      </c>
      <c r="M43" s="54">
        <f t="shared" si="10"/>
        <v>8910</v>
      </c>
      <c r="N43" s="54">
        <f t="shared" si="10"/>
        <v>9550</v>
      </c>
      <c r="O43" s="54">
        <f t="shared" si="10"/>
        <v>7050</v>
      </c>
      <c r="P43" s="54">
        <f t="shared" si="10"/>
        <v>4310</v>
      </c>
      <c r="Q43" s="77"/>
    </row>
    <row r="45" spans="1:17" ht="30">
      <c r="B45" s="27" t="s">
        <v>65</v>
      </c>
    </row>
  </sheetData>
  <mergeCells count="5">
    <mergeCell ref="A2:B2"/>
    <mergeCell ref="A4:A7"/>
    <mergeCell ref="A9:C9"/>
    <mergeCell ref="B10:P10"/>
    <mergeCell ref="A42:C42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topLeftCell="B1" zoomScaleNormal="100" zoomScaleSheetLayoutView="100" workbookViewId="0">
      <pane xSplit="10" ySplit="15" topLeftCell="L16" activePane="bottomRight" state="frozen"/>
      <selection activeCell="B1" sqref="B1"/>
      <selection pane="topRight" activeCell="L1" sqref="L1"/>
      <selection pane="bottomLeft" activeCell="B16" sqref="B16"/>
      <selection pane="bottomRight" activeCell="K40" sqref="K40"/>
    </sheetView>
  </sheetViews>
  <sheetFormatPr defaultRowHeight="15"/>
  <cols>
    <col min="1" max="1" width="32.85546875" style="27" customWidth="1"/>
    <col min="2" max="2" width="55.7109375" style="27" customWidth="1"/>
    <col min="3" max="3" width="23.140625" style="27" customWidth="1"/>
    <col min="4" max="4" width="12.28515625" style="26" customWidth="1"/>
    <col min="5" max="8" width="9.28515625" style="26" bestFit="1" customWidth="1"/>
    <col min="9" max="10" width="11.140625" style="26" customWidth="1"/>
    <col min="11" max="11" width="9.28515625" style="26" bestFit="1" customWidth="1"/>
    <col min="12" max="12" width="9.42578125" style="26" bestFit="1" customWidth="1"/>
    <col min="13" max="16" width="9.28515625" style="26" bestFit="1" customWidth="1"/>
    <col min="17" max="17" width="12.42578125" style="27" customWidth="1"/>
    <col min="18" max="16384" width="9.140625" style="27"/>
  </cols>
  <sheetData>
    <row r="1" spans="1:17" ht="16.5" customHeight="1">
      <c r="A1" s="24" t="s">
        <v>15</v>
      </c>
      <c r="B1" s="25"/>
      <c r="C1" s="25"/>
    </row>
    <row r="2" spans="1:17" ht="45">
      <c r="A2" s="105" t="s">
        <v>50</v>
      </c>
      <c r="B2" s="106"/>
      <c r="C2" s="1" t="s">
        <v>19</v>
      </c>
      <c r="D2" s="4" t="s">
        <v>18</v>
      </c>
      <c r="E2" s="28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8</v>
      </c>
      <c r="N2" s="28" t="s">
        <v>9</v>
      </c>
      <c r="O2" s="28" t="s">
        <v>10</v>
      </c>
      <c r="P2" s="28" t="s">
        <v>11</v>
      </c>
    </row>
    <row r="3" spans="1:17" ht="15" customHeight="1">
      <c r="A3" s="94" t="s">
        <v>16</v>
      </c>
      <c r="B3" s="55" t="s">
        <v>43</v>
      </c>
      <c r="C3" s="2">
        <v>76</v>
      </c>
      <c r="D3" s="29">
        <f>SUM(E3:P3)</f>
        <v>370500</v>
      </c>
      <c r="E3" s="30">
        <v>30875</v>
      </c>
      <c r="F3" s="30">
        <v>30875</v>
      </c>
      <c r="G3" s="30">
        <v>30875</v>
      </c>
      <c r="H3" s="30">
        <v>30875</v>
      </c>
      <c r="I3" s="30">
        <v>30875</v>
      </c>
      <c r="J3" s="30">
        <v>30875</v>
      </c>
      <c r="K3" s="30">
        <v>30875</v>
      </c>
      <c r="L3" s="30">
        <v>30875</v>
      </c>
      <c r="M3" s="30">
        <v>30875</v>
      </c>
      <c r="N3" s="30">
        <v>30875</v>
      </c>
      <c r="O3" s="30">
        <v>30875</v>
      </c>
      <c r="P3" s="30">
        <v>30875</v>
      </c>
    </row>
    <row r="4" spans="1:17" ht="15" customHeight="1">
      <c r="A4" s="95"/>
      <c r="B4" s="55" t="s">
        <v>44</v>
      </c>
      <c r="C4" s="2">
        <v>27</v>
      </c>
      <c r="D4" s="29">
        <f>SUM(E4:P4)</f>
        <v>40500</v>
      </c>
      <c r="E4" s="30">
        <v>3375</v>
      </c>
      <c r="F4" s="30">
        <v>3375</v>
      </c>
      <c r="G4" s="30">
        <v>3375</v>
      </c>
      <c r="H4" s="30">
        <v>3375</v>
      </c>
      <c r="I4" s="30">
        <v>3375</v>
      </c>
      <c r="J4" s="30">
        <v>3375</v>
      </c>
      <c r="K4" s="30">
        <v>3375</v>
      </c>
      <c r="L4" s="30">
        <v>3375</v>
      </c>
      <c r="M4" s="30">
        <v>3375</v>
      </c>
      <c r="N4" s="30">
        <v>3375</v>
      </c>
      <c r="O4" s="30">
        <v>3375</v>
      </c>
      <c r="P4" s="30">
        <v>3375</v>
      </c>
    </row>
    <row r="5" spans="1:17" ht="15" customHeight="1">
      <c r="A5" s="95"/>
      <c r="B5" s="55" t="s">
        <v>70</v>
      </c>
      <c r="C5" s="2">
        <v>143</v>
      </c>
      <c r="D5" s="29">
        <f t="shared" ref="D5:D6" si="0">SUM(E5:P5)</f>
        <v>214500</v>
      </c>
      <c r="E5" s="30">
        <f t="shared" ref="E5:P5" si="1">143*125</f>
        <v>17875</v>
      </c>
      <c r="F5" s="30">
        <f t="shared" si="1"/>
        <v>17875</v>
      </c>
      <c r="G5" s="30">
        <f t="shared" si="1"/>
        <v>17875</v>
      </c>
      <c r="H5" s="30">
        <f t="shared" si="1"/>
        <v>17875</v>
      </c>
      <c r="I5" s="30">
        <f t="shared" si="1"/>
        <v>17875</v>
      </c>
      <c r="J5" s="30">
        <f t="shared" si="1"/>
        <v>17875</v>
      </c>
      <c r="K5" s="30">
        <f t="shared" si="1"/>
        <v>17875</v>
      </c>
      <c r="L5" s="30">
        <f t="shared" si="1"/>
        <v>17875</v>
      </c>
      <c r="M5" s="30">
        <f t="shared" si="1"/>
        <v>17875</v>
      </c>
      <c r="N5" s="30">
        <f t="shared" si="1"/>
        <v>17875</v>
      </c>
      <c r="O5" s="30">
        <f t="shared" si="1"/>
        <v>17875</v>
      </c>
      <c r="P5" s="30">
        <f t="shared" si="1"/>
        <v>17875</v>
      </c>
      <c r="Q5" s="56">
        <f>C3+C5</f>
        <v>219</v>
      </c>
    </row>
    <row r="6" spans="1:17" ht="15" customHeight="1">
      <c r="A6" s="96"/>
      <c r="B6" s="55" t="s">
        <v>71</v>
      </c>
      <c r="C6" s="2">
        <v>80</v>
      </c>
      <c r="D6" s="29">
        <f t="shared" si="0"/>
        <v>120000</v>
      </c>
      <c r="E6" s="30">
        <f t="shared" ref="E6:P6" si="2">80*125</f>
        <v>10000</v>
      </c>
      <c r="F6" s="30">
        <f t="shared" si="2"/>
        <v>10000</v>
      </c>
      <c r="G6" s="30">
        <f t="shared" si="2"/>
        <v>10000</v>
      </c>
      <c r="H6" s="30">
        <f t="shared" si="2"/>
        <v>10000</v>
      </c>
      <c r="I6" s="30">
        <f t="shared" si="2"/>
        <v>10000</v>
      </c>
      <c r="J6" s="30">
        <f t="shared" si="2"/>
        <v>10000</v>
      </c>
      <c r="K6" s="30">
        <f t="shared" si="2"/>
        <v>10000</v>
      </c>
      <c r="L6" s="30">
        <f t="shared" si="2"/>
        <v>10000</v>
      </c>
      <c r="M6" s="30">
        <f t="shared" si="2"/>
        <v>10000</v>
      </c>
      <c r="N6" s="30">
        <f t="shared" si="2"/>
        <v>10000</v>
      </c>
      <c r="O6" s="30">
        <f t="shared" si="2"/>
        <v>10000</v>
      </c>
      <c r="P6" s="30">
        <f t="shared" si="2"/>
        <v>10000</v>
      </c>
      <c r="Q6" s="56">
        <f>C4+C6</f>
        <v>107</v>
      </c>
    </row>
    <row r="7" spans="1:17" ht="15" customHeight="1" thickBot="1">
      <c r="A7" s="17" t="s">
        <v>17</v>
      </c>
      <c r="B7" s="18"/>
      <c r="C7" s="31">
        <f t="shared" ref="C7:P7" si="3">SUM(C3:C6)</f>
        <v>326</v>
      </c>
      <c r="D7" s="32">
        <f t="shared" si="3"/>
        <v>745500</v>
      </c>
      <c r="E7" s="32">
        <f t="shared" si="3"/>
        <v>62125</v>
      </c>
      <c r="F7" s="32">
        <f t="shared" si="3"/>
        <v>62125</v>
      </c>
      <c r="G7" s="32">
        <f t="shared" si="3"/>
        <v>62125</v>
      </c>
      <c r="H7" s="32">
        <f t="shared" si="3"/>
        <v>62125</v>
      </c>
      <c r="I7" s="32">
        <f t="shared" si="3"/>
        <v>62125</v>
      </c>
      <c r="J7" s="32">
        <f t="shared" si="3"/>
        <v>62125</v>
      </c>
      <c r="K7" s="32">
        <f t="shared" si="3"/>
        <v>62125</v>
      </c>
      <c r="L7" s="32">
        <f t="shared" si="3"/>
        <v>62125</v>
      </c>
      <c r="M7" s="32">
        <f t="shared" si="3"/>
        <v>62125</v>
      </c>
      <c r="N7" s="32">
        <f t="shared" si="3"/>
        <v>62125</v>
      </c>
      <c r="O7" s="32">
        <f t="shared" si="3"/>
        <v>62125</v>
      </c>
      <c r="P7" s="32">
        <f t="shared" si="3"/>
        <v>62125</v>
      </c>
    </row>
    <row r="8" spans="1:17" ht="45.75" thickBot="1">
      <c r="A8" s="97" t="s">
        <v>51</v>
      </c>
      <c r="B8" s="98"/>
      <c r="C8" s="99"/>
      <c r="D8" s="20" t="s">
        <v>18</v>
      </c>
      <c r="E8" s="33" t="s">
        <v>0</v>
      </c>
      <c r="F8" s="33" t="s">
        <v>1</v>
      </c>
      <c r="G8" s="33" t="s">
        <v>2</v>
      </c>
      <c r="H8" s="33" t="s">
        <v>3</v>
      </c>
      <c r="I8" s="33" t="s">
        <v>4</v>
      </c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33" t="s">
        <v>10</v>
      </c>
      <c r="P8" s="34" t="s">
        <v>11</v>
      </c>
    </row>
    <row r="9" spans="1:17" ht="15.75" customHeight="1" thickBot="1">
      <c r="A9" s="19" t="s">
        <v>49</v>
      </c>
      <c r="B9" s="100" t="s">
        <v>20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52"/>
    </row>
    <row r="10" spans="1:17">
      <c r="A10" s="19"/>
      <c r="B10" s="16" t="s">
        <v>14</v>
      </c>
      <c r="C10" s="69"/>
      <c r="D10" s="35">
        <f>SUM(D11:D13)</f>
        <v>303800</v>
      </c>
      <c r="E10" s="36">
        <f t="shared" ref="E10:P10" si="4">SUM(E11:E13)</f>
        <v>24100</v>
      </c>
      <c r="F10" s="36">
        <f t="shared" si="4"/>
        <v>24100</v>
      </c>
      <c r="G10" s="36">
        <f t="shared" si="4"/>
        <v>24100</v>
      </c>
      <c r="H10" s="36">
        <f t="shared" si="4"/>
        <v>27500</v>
      </c>
      <c r="I10" s="36">
        <f t="shared" si="4"/>
        <v>25500</v>
      </c>
      <c r="J10" s="76">
        <f t="shared" si="4"/>
        <v>25500</v>
      </c>
      <c r="K10" s="38">
        <f t="shared" si="4"/>
        <v>25500</v>
      </c>
      <c r="L10" s="36">
        <f t="shared" si="4"/>
        <v>25500</v>
      </c>
      <c r="M10" s="36">
        <f t="shared" si="4"/>
        <v>25500</v>
      </c>
      <c r="N10" s="36">
        <f t="shared" si="4"/>
        <v>25500</v>
      </c>
      <c r="O10" s="36">
        <f t="shared" si="4"/>
        <v>25500</v>
      </c>
      <c r="P10" s="37">
        <f t="shared" si="4"/>
        <v>25500</v>
      </c>
      <c r="Q10" s="52"/>
    </row>
    <row r="11" spans="1:17">
      <c r="A11" s="19"/>
      <c r="B11" s="70" t="s">
        <v>21</v>
      </c>
      <c r="C11" s="70" t="s">
        <v>68</v>
      </c>
      <c r="D11" s="29">
        <f t="shared" ref="D11:D41" si="5">SUM(E11:P11)</f>
        <v>199800</v>
      </c>
      <c r="E11" s="44">
        <v>15600</v>
      </c>
      <c r="F11" s="44">
        <v>15600</v>
      </c>
      <c r="G11" s="44">
        <v>15600</v>
      </c>
      <c r="H11" s="44">
        <f>17000</f>
        <v>17000</v>
      </c>
      <c r="I11" s="44">
        <f>17000</f>
        <v>17000</v>
      </c>
      <c r="J11" s="44">
        <f>17000</f>
        <v>17000</v>
      </c>
      <c r="K11" s="44">
        <f>17000</f>
        <v>17000</v>
      </c>
      <c r="L11" s="44">
        <f>17000</f>
        <v>17000</v>
      </c>
      <c r="M11" s="44">
        <f>17000</f>
        <v>17000</v>
      </c>
      <c r="N11" s="44">
        <f>17000</f>
        <v>17000</v>
      </c>
      <c r="O11" s="44">
        <f>17000</f>
        <v>17000</v>
      </c>
      <c r="P11" s="44">
        <f>17000</f>
        <v>17000</v>
      </c>
      <c r="Q11" s="77"/>
    </row>
    <row r="12" spans="1:17">
      <c r="A12" s="19"/>
      <c r="B12" s="70" t="s">
        <v>57</v>
      </c>
      <c r="C12" s="85" t="s">
        <v>66</v>
      </c>
      <c r="D12" s="29">
        <f t="shared" si="5"/>
        <v>2000</v>
      </c>
      <c r="E12" s="44"/>
      <c r="F12" s="44"/>
      <c r="G12" s="44"/>
      <c r="H12" s="44">
        <v>2000</v>
      </c>
      <c r="I12" s="44"/>
      <c r="J12" s="44"/>
      <c r="K12" s="44"/>
      <c r="L12" s="44"/>
      <c r="M12" s="44"/>
      <c r="N12" s="44"/>
      <c r="O12" s="44"/>
      <c r="P12" s="44"/>
      <c r="Q12" s="77"/>
    </row>
    <row r="13" spans="1:17" ht="15.75" thickBot="1">
      <c r="A13" s="19"/>
      <c r="B13" s="71" t="s">
        <v>58</v>
      </c>
      <c r="C13" s="71" t="s">
        <v>69</v>
      </c>
      <c r="D13" s="39">
        <f t="shared" si="5"/>
        <v>102000</v>
      </c>
      <c r="E13" s="44">
        <f>17000/2</f>
        <v>8500</v>
      </c>
      <c r="F13" s="44">
        <f t="shared" ref="F13:P13" si="6">17000/2</f>
        <v>8500</v>
      </c>
      <c r="G13" s="44">
        <f t="shared" si="6"/>
        <v>8500</v>
      </c>
      <c r="H13" s="44">
        <f t="shared" si="6"/>
        <v>8500</v>
      </c>
      <c r="I13" s="44">
        <f t="shared" si="6"/>
        <v>8500</v>
      </c>
      <c r="J13" s="44">
        <f t="shared" si="6"/>
        <v>8500</v>
      </c>
      <c r="K13" s="44">
        <f t="shared" si="6"/>
        <v>8500</v>
      </c>
      <c r="L13" s="44">
        <f t="shared" si="6"/>
        <v>8500</v>
      </c>
      <c r="M13" s="44">
        <f t="shared" si="6"/>
        <v>8500</v>
      </c>
      <c r="N13" s="44">
        <f t="shared" si="6"/>
        <v>8500</v>
      </c>
      <c r="O13" s="44">
        <f t="shared" si="6"/>
        <v>8500</v>
      </c>
      <c r="P13" s="44">
        <f t="shared" si="6"/>
        <v>8500</v>
      </c>
      <c r="Q13" s="77"/>
    </row>
    <row r="14" spans="1:17" ht="19.5" customHeight="1">
      <c r="A14" s="19"/>
      <c r="B14" s="14" t="s">
        <v>22</v>
      </c>
      <c r="C14" s="15"/>
      <c r="D14" s="40">
        <f>SUM(D15:D18)</f>
        <v>21175.200000000001</v>
      </c>
      <c r="E14" s="41">
        <f t="shared" ref="E14:P14" si="7">SUM(E15:E18)</f>
        <v>9547.2000000000007</v>
      </c>
      <c r="F14" s="41">
        <f t="shared" si="7"/>
        <v>2142</v>
      </c>
      <c r="G14" s="41">
        <f t="shared" si="7"/>
        <v>2142</v>
      </c>
      <c r="H14" s="41">
        <f t="shared" si="7"/>
        <v>2142</v>
      </c>
      <c r="I14" s="41">
        <f t="shared" si="7"/>
        <v>5202</v>
      </c>
      <c r="J14" s="41">
        <f t="shared" si="7"/>
        <v>0</v>
      </c>
      <c r="K14" s="41">
        <f t="shared" si="7"/>
        <v>0</v>
      </c>
      <c r="L14" s="41">
        <f t="shared" si="7"/>
        <v>0</v>
      </c>
      <c r="M14" s="41">
        <f t="shared" si="7"/>
        <v>0</v>
      </c>
      <c r="N14" s="41">
        <f t="shared" si="7"/>
        <v>0</v>
      </c>
      <c r="O14" s="41">
        <f t="shared" si="7"/>
        <v>0</v>
      </c>
      <c r="P14" s="42">
        <f t="shared" si="7"/>
        <v>0</v>
      </c>
      <c r="Q14" s="52"/>
    </row>
    <row r="15" spans="1:17" ht="19.5" customHeight="1">
      <c r="A15" s="19"/>
      <c r="B15" s="72" t="s">
        <v>23</v>
      </c>
      <c r="C15" s="86">
        <v>0.22</v>
      </c>
      <c r="D15" s="29">
        <f t="shared" si="5"/>
        <v>15224</v>
      </c>
      <c r="E15" s="44">
        <f>E11*0.22*2</f>
        <v>6864</v>
      </c>
      <c r="F15" s="44">
        <v>1540</v>
      </c>
      <c r="G15" s="44">
        <v>1540</v>
      </c>
      <c r="H15" s="44">
        <v>1540</v>
      </c>
      <c r="I15" s="44">
        <f>I11*0.22</f>
        <v>3740</v>
      </c>
      <c r="J15" s="44"/>
      <c r="K15" s="44"/>
      <c r="L15" s="44"/>
      <c r="M15" s="44"/>
      <c r="N15" s="44"/>
      <c r="O15" s="44"/>
      <c r="P15" s="44"/>
      <c r="Q15" s="77"/>
    </row>
    <row r="16" spans="1:17" ht="19.5" customHeight="1">
      <c r="A16" s="19"/>
      <c r="B16" s="73" t="s">
        <v>24</v>
      </c>
      <c r="C16" s="87">
        <v>5.0999999999999997E-2</v>
      </c>
      <c r="D16" s="29">
        <f t="shared" si="5"/>
        <v>3529.2</v>
      </c>
      <c r="E16" s="44">
        <f>E11*0.051*2</f>
        <v>1591.1999999999998</v>
      </c>
      <c r="F16" s="44">
        <v>357</v>
      </c>
      <c r="G16" s="44">
        <v>357</v>
      </c>
      <c r="H16" s="44">
        <v>357</v>
      </c>
      <c r="I16" s="44">
        <f>I11*0.051</f>
        <v>867</v>
      </c>
      <c r="J16" s="44"/>
      <c r="K16" s="44"/>
      <c r="L16" s="44"/>
      <c r="M16" s="44"/>
      <c r="N16" s="44"/>
      <c r="O16" s="44"/>
      <c r="P16" s="44"/>
      <c r="Q16" s="77"/>
    </row>
    <row r="17" spans="1:17" ht="19.5" customHeight="1">
      <c r="A17" s="19"/>
      <c r="B17" s="73" t="s">
        <v>25</v>
      </c>
      <c r="C17" s="87">
        <v>2.9000000000000001E-2</v>
      </c>
      <c r="D17" s="29">
        <f t="shared" si="5"/>
        <v>2006.8000000000002</v>
      </c>
      <c r="E17" s="44">
        <f>E11*0.029*2</f>
        <v>904.80000000000007</v>
      </c>
      <c r="F17" s="44">
        <v>203</v>
      </c>
      <c r="G17" s="44">
        <v>203</v>
      </c>
      <c r="H17" s="44">
        <v>203</v>
      </c>
      <c r="I17" s="44">
        <f>I11*0.029</f>
        <v>493</v>
      </c>
      <c r="J17" s="44"/>
      <c r="K17" s="44"/>
      <c r="L17" s="44"/>
      <c r="M17" s="44"/>
      <c r="N17" s="44"/>
      <c r="O17" s="44"/>
      <c r="P17" s="44"/>
      <c r="Q17" s="77"/>
    </row>
    <row r="18" spans="1:17" ht="19.5" customHeight="1" thickBot="1">
      <c r="A18" s="19"/>
      <c r="B18" s="74" t="s">
        <v>26</v>
      </c>
      <c r="C18" s="88">
        <v>6.0000000000000001E-3</v>
      </c>
      <c r="D18" s="39">
        <f t="shared" si="5"/>
        <v>415.20000000000005</v>
      </c>
      <c r="E18" s="44">
        <f>E11*0.006*2</f>
        <v>187.20000000000002</v>
      </c>
      <c r="F18" s="44">
        <v>42</v>
      </c>
      <c r="G18" s="44">
        <v>42</v>
      </c>
      <c r="H18" s="44">
        <v>42</v>
      </c>
      <c r="I18" s="44">
        <f>I11*0.006</f>
        <v>102</v>
      </c>
      <c r="J18" s="44"/>
      <c r="K18" s="44"/>
      <c r="L18" s="44"/>
      <c r="M18" s="44"/>
      <c r="N18" s="44"/>
      <c r="O18" s="44"/>
      <c r="P18" s="44"/>
      <c r="Q18" s="77"/>
    </row>
    <row r="19" spans="1:17" ht="15.75" thickBot="1">
      <c r="A19" s="19"/>
      <c r="B19" s="63" t="s">
        <v>37</v>
      </c>
      <c r="C19" s="64"/>
      <c r="D19" s="65">
        <f>SUM(D20:D32)</f>
        <v>353983.655890411</v>
      </c>
      <c r="E19" s="66">
        <f>SUM(E20:E32)</f>
        <v>5334.8</v>
      </c>
      <c r="F19" s="66">
        <f t="shared" ref="F19:P19" si="8">SUM(F20:F32)</f>
        <v>540</v>
      </c>
      <c r="G19" s="66">
        <f t="shared" si="8"/>
        <v>1500</v>
      </c>
      <c r="H19" s="66">
        <f t="shared" si="8"/>
        <v>5830</v>
      </c>
      <c r="I19" s="66">
        <f t="shared" si="8"/>
        <v>9150</v>
      </c>
      <c r="J19" s="66">
        <f t="shared" si="8"/>
        <v>193217.09</v>
      </c>
      <c r="K19" s="66">
        <f t="shared" si="8"/>
        <v>11150</v>
      </c>
      <c r="L19" s="66">
        <f t="shared" si="8"/>
        <v>9150</v>
      </c>
      <c r="M19" s="66">
        <f t="shared" si="8"/>
        <v>57212.09</v>
      </c>
      <c r="N19" s="66">
        <f t="shared" si="8"/>
        <v>9150</v>
      </c>
      <c r="O19" s="66">
        <f t="shared" si="8"/>
        <v>14650</v>
      </c>
      <c r="P19" s="66">
        <f t="shared" si="8"/>
        <v>37099.675890411017</v>
      </c>
      <c r="Q19" s="52"/>
    </row>
    <row r="20" spans="1:17" s="62" customFormat="1" ht="38.25">
      <c r="A20" s="57"/>
      <c r="B20" s="75" t="s">
        <v>45</v>
      </c>
      <c r="C20" s="67" t="s">
        <v>46</v>
      </c>
      <c r="D20" s="59">
        <f t="shared" si="5"/>
        <v>68880</v>
      </c>
      <c r="E20" s="60"/>
      <c r="F20" s="60"/>
      <c r="G20" s="60"/>
      <c r="H20" s="60"/>
      <c r="I20" s="68">
        <v>8610</v>
      </c>
      <c r="J20" s="68">
        <v>8610</v>
      </c>
      <c r="K20" s="68">
        <v>8610</v>
      </c>
      <c r="L20" s="68">
        <v>8610</v>
      </c>
      <c r="M20" s="68">
        <v>8610</v>
      </c>
      <c r="N20" s="68">
        <v>8610</v>
      </c>
      <c r="O20" s="68">
        <v>8610</v>
      </c>
      <c r="P20" s="68">
        <v>8610</v>
      </c>
      <c r="Q20" s="78"/>
    </row>
    <row r="21" spans="1:17" s="62" customFormat="1" ht="25.5">
      <c r="A21" s="57"/>
      <c r="B21" s="58"/>
      <c r="C21" s="50" t="s">
        <v>38</v>
      </c>
      <c r="D21" s="59">
        <f t="shared" si="5"/>
        <v>76124.179999999993</v>
      </c>
      <c r="E21" s="60"/>
      <c r="F21" s="60"/>
      <c r="G21" s="60"/>
      <c r="H21" s="60"/>
      <c r="I21" s="60"/>
      <c r="J21" s="68">
        <f>32300+5762.09</f>
        <v>38062.089999999997</v>
      </c>
      <c r="K21" s="68"/>
      <c r="L21" s="68"/>
      <c r="M21" s="68">
        <f>32300+5762.09</f>
        <v>38062.089999999997</v>
      </c>
      <c r="N21" s="60"/>
      <c r="O21" s="60"/>
      <c r="P21" s="61"/>
      <c r="Q21" s="78"/>
    </row>
    <row r="22" spans="1:17" s="62" customFormat="1" ht="25.5">
      <c r="A22" s="57"/>
      <c r="B22" s="58"/>
      <c r="C22" s="50" t="s">
        <v>39</v>
      </c>
      <c r="D22" s="59">
        <f t="shared" si="5"/>
        <v>11000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8">
        <v>5500</v>
      </c>
      <c r="P22" s="89">
        <v>5500</v>
      </c>
      <c r="Q22" s="78"/>
    </row>
    <row r="23" spans="1:17" s="62" customFormat="1">
      <c r="A23" s="57"/>
      <c r="B23" s="58"/>
      <c r="C23" s="50" t="s">
        <v>59</v>
      </c>
      <c r="D23" s="59">
        <f t="shared" si="5"/>
        <v>31505</v>
      </c>
      <c r="E23" s="60"/>
      <c r="F23" s="60"/>
      <c r="G23" s="60"/>
      <c r="H23" s="60"/>
      <c r="I23" s="60"/>
      <c r="J23" s="68">
        <v>21505</v>
      </c>
      <c r="K23" s="60"/>
      <c r="L23" s="60"/>
      <c r="M23" s="68">
        <v>10000</v>
      </c>
      <c r="N23" s="60"/>
      <c r="O23" s="68"/>
      <c r="P23" s="61"/>
      <c r="Q23" s="78"/>
    </row>
    <row r="24" spans="1:17" s="62" customFormat="1">
      <c r="A24" s="57"/>
      <c r="B24" s="58"/>
      <c r="C24" s="50" t="s">
        <v>41</v>
      </c>
      <c r="D24" s="59">
        <f t="shared" si="5"/>
        <v>124000</v>
      </c>
      <c r="E24" s="60"/>
      <c r="F24" s="60"/>
      <c r="G24" s="60"/>
      <c r="H24" s="60"/>
      <c r="I24" s="60"/>
      <c r="J24" s="68">
        <f>31000*4</f>
        <v>124000</v>
      </c>
      <c r="K24" s="60"/>
      <c r="L24" s="60"/>
      <c r="M24" s="60"/>
      <c r="N24" s="60"/>
      <c r="O24" s="60"/>
      <c r="P24" s="61"/>
      <c r="Q24" s="78"/>
    </row>
    <row r="25" spans="1:17" ht="25.5">
      <c r="A25" s="19"/>
      <c r="B25" s="43" t="s">
        <v>30</v>
      </c>
      <c r="C25" s="3" t="s">
        <v>27</v>
      </c>
      <c r="D25" s="29">
        <f t="shared" si="5"/>
        <v>3800</v>
      </c>
      <c r="E25" s="44">
        <v>3800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77"/>
    </row>
    <row r="26" spans="1:17">
      <c r="A26" s="19"/>
      <c r="B26" s="110" t="s">
        <v>12</v>
      </c>
      <c r="C26" s="3" t="s">
        <v>32</v>
      </c>
      <c r="D26" s="29">
        <f t="shared" si="5"/>
        <v>1000</v>
      </c>
      <c r="E26" s="44"/>
      <c r="F26" s="44"/>
      <c r="G26" s="44"/>
      <c r="H26" s="44"/>
      <c r="I26" s="44"/>
      <c r="J26" s="44">
        <v>500</v>
      </c>
      <c r="K26" s="44"/>
      <c r="L26" s="44"/>
      <c r="M26" s="44"/>
      <c r="N26" s="44"/>
      <c r="O26" s="44"/>
      <c r="P26" s="45">
        <v>500</v>
      </c>
      <c r="Q26" s="77"/>
    </row>
    <row r="27" spans="1:17">
      <c r="A27" s="19"/>
      <c r="B27" s="111"/>
      <c r="C27" s="3" t="s">
        <v>47</v>
      </c>
      <c r="D27" s="29">
        <f t="shared" si="5"/>
        <v>1350</v>
      </c>
      <c r="E27" s="44"/>
      <c r="F27" s="44"/>
      <c r="G27" s="44"/>
      <c r="H27" s="44">
        <v>1350</v>
      </c>
      <c r="I27" s="44"/>
      <c r="J27" s="44"/>
      <c r="K27" s="44"/>
      <c r="L27" s="44"/>
      <c r="M27" s="44"/>
      <c r="N27" s="44"/>
      <c r="O27" s="44"/>
      <c r="P27" s="45"/>
      <c r="Q27" s="77"/>
    </row>
    <row r="28" spans="1:17">
      <c r="A28" s="19"/>
      <c r="B28" s="111"/>
      <c r="C28" s="3" t="s">
        <v>31</v>
      </c>
      <c r="D28" s="29">
        <f t="shared" si="5"/>
        <v>2000</v>
      </c>
      <c r="E28" s="44"/>
      <c r="F28" s="44"/>
      <c r="G28" s="44"/>
      <c r="H28" s="44"/>
      <c r="I28" s="44"/>
      <c r="J28" s="44"/>
      <c r="K28" s="44">
        <v>2000</v>
      </c>
      <c r="L28" s="44"/>
      <c r="M28" s="44"/>
      <c r="N28" s="44"/>
      <c r="O28" s="44"/>
      <c r="P28" s="45"/>
      <c r="Q28" s="77"/>
    </row>
    <row r="29" spans="1:17">
      <c r="A29" s="19"/>
      <c r="B29" s="111"/>
      <c r="C29" s="3" t="s">
        <v>33</v>
      </c>
      <c r="D29" s="29">
        <f t="shared" si="5"/>
        <v>2694.8</v>
      </c>
      <c r="E29" s="44">
        <v>994.8</v>
      </c>
      <c r="F29" s="44"/>
      <c r="G29" s="44"/>
      <c r="H29" s="44">
        <v>1700</v>
      </c>
      <c r="I29" s="44"/>
      <c r="J29" s="44"/>
      <c r="K29" s="44"/>
      <c r="L29" s="44"/>
      <c r="M29" s="44"/>
      <c r="N29" s="44"/>
      <c r="O29" s="44"/>
      <c r="P29" s="45"/>
      <c r="Q29" s="77"/>
    </row>
    <row r="30" spans="1:17" ht="25.5">
      <c r="A30" s="19"/>
      <c r="B30" s="111"/>
      <c r="C30" s="3" t="s">
        <v>48</v>
      </c>
      <c r="D30" s="29">
        <f t="shared" si="5"/>
        <v>4480</v>
      </c>
      <c r="E30" s="44"/>
      <c r="F30" s="44"/>
      <c r="G30" s="44"/>
      <c r="H30" s="44">
        <v>2240</v>
      </c>
      <c r="I30" s="44"/>
      <c r="J30" s="44"/>
      <c r="K30" s="44"/>
      <c r="L30" s="44"/>
      <c r="M30" s="44"/>
      <c r="N30" s="44"/>
      <c r="O30" s="44"/>
      <c r="P30" s="45">
        <f>14*160</f>
        <v>2240</v>
      </c>
      <c r="Q30" s="77"/>
    </row>
    <row r="31" spans="1:17">
      <c r="A31" s="19"/>
      <c r="B31" s="112"/>
      <c r="C31" s="107" t="s">
        <v>73</v>
      </c>
      <c r="D31" s="29">
        <f t="shared" si="5"/>
        <v>19709.675890411017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>
        <v>19709.675890411017</v>
      </c>
      <c r="Q31" s="77"/>
    </row>
    <row r="32" spans="1:17" ht="26.25" thickBot="1">
      <c r="A32" s="19"/>
      <c r="B32" s="13" t="s">
        <v>29</v>
      </c>
      <c r="C32" s="9" t="s">
        <v>28</v>
      </c>
      <c r="D32" s="39">
        <f t="shared" si="5"/>
        <v>7440</v>
      </c>
      <c r="E32" s="46">
        <f>90*6</f>
        <v>540</v>
      </c>
      <c r="F32" s="46">
        <f t="shared" ref="F32:P32" si="9">90*6</f>
        <v>540</v>
      </c>
      <c r="G32" s="46">
        <f>90*6+960</f>
        <v>1500</v>
      </c>
      <c r="H32" s="46">
        <f t="shared" si="9"/>
        <v>540</v>
      </c>
      <c r="I32" s="46">
        <f t="shared" si="9"/>
        <v>540</v>
      </c>
      <c r="J32" s="46">
        <f t="shared" si="9"/>
        <v>540</v>
      </c>
      <c r="K32" s="46">
        <f t="shared" si="9"/>
        <v>540</v>
      </c>
      <c r="L32" s="46">
        <f t="shared" si="9"/>
        <v>540</v>
      </c>
      <c r="M32" s="46">
        <f t="shared" si="9"/>
        <v>540</v>
      </c>
      <c r="N32" s="46">
        <f t="shared" si="9"/>
        <v>540</v>
      </c>
      <c r="O32" s="46">
        <f t="shared" si="9"/>
        <v>540</v>
      </c>
      <c r="P32" s="47">
        <f t="shared" si="9"/>
        <v>540</v>
      </c>
      <c r="Q32" s="77"/>
    </row>
    <row r="33" spans="1:17">
      <c r="A33" s="19"/>
      <c r="B33" s="6" t="s">
        <v>36</v>
      </c>
      <c r="C33" s="7"/>
      <c r="D33" s="40">
        <f t="shared" ref="D33:P33" si="10">SUM(D34:D37)</f>
        <v>56839.14410958904</v>
      </c>
      <c r="E33" s="41">
        <f t="shared" si="10"/>
        <v>19873.270136986303</v>
      </c>
      <c r="F33" s="41">
        <f t="shared" si="10"/>
        <v>2146.3495890410959</v>
      </c>
      <c r="G33" s="41">
        <f t="shared" si="10"/>
        <v>1951.469589041096</v>
      </c>
      <c r="H33" s="41">
        <f t="shared" si="10"/>
        <v>7268.0547945205481</v>
      </c>
      <c r="I33" s="41">
        <f t="shared" si="10"/>
        <v>1940</v>
      </c>
      <c r="J33" s="41">
        <f t="shared" si="10"/>
        <v>7940</v>
      </c>
      <c r="K33" s="41">
        <f t="shared" si="10"/>
        <v>1940</v>
      </c>
      <c r="L33" s="41">
        <f t="shared" si="10"/>
        <v>7940</v>
      </c>
      <c r="M33" s="41">
        <f t="shared" si="10"/>
        <v>1940</v>
      </c>
      <c r="N33" s="41">
        <f t="shared" si="10"/>
        <v>1300</v>
      </c>
      <c r="O33" s="41">
        <f t="shared" si="10"/>
        <v>1300</v>
      </c>
      <c r="P33" s="42">
        <f t="shared" si="10"/>
        <v>1300</v>
      </c>
      <c r="Q33" s="52"/>
    </row>
    <row r="34" spans="1:17" ht="25.5">
      <c r="A34" s="19"/>
      <c r="B34" s="8"/>
      <c r="C34" s="3" t="s">
        <v>55</v>
      </c>
      <c r="D34" s="29">
        <f t="shared" ref="D34:D37" si="11">SUM(E34:P34)</f>
        <v>18250.16</v>
      </c>
      <c r="E34" s="48">
        <v>18250.16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77"/>
    </row>
    <row r="35" spans="1:17" ht="25.5">
      <c r="A35" s="19"/>
      <c r="B35" s="8"/>
      <c r="C35" s="3" t="s">
        <v>35</v>
      </c>
      <c r="D35" s="29">
        <f t="shared" si="11"/>
        <v>17388.984109589041</v>
      </c>
      <c r="E35" s="48">
        <v>1623.1101369863013</v>
      </c>
      <c r="F35" s="48">
        <v>2146.3495890410959</v>
      </c>
      <c r="G35" s="48">
        <v>1951.469589041096</v>
      </c>
      <c r="H35" s="48">
        <v>1268.0547945205481</v>
      </c>
      <c r="I35" s="48">
        <v>1300</v>
      </c>
      <c r="J35" s="48">
        <v>1300</v>
      </c>
      <c r="K35" s="48">
        <v>1300</v>
      </c>
      <c r="L35" s="48">
        <v>1300</v>
      </c>
      <c r="M35" s="48">
        <v>1300</v>
      </c>
      <c r="N35" s="48">
        <v>1300</v>
      </c>
      <c r="O35" s="48">
        <v>1300</v>
      </c>
      <c r="P35" s="48">
        <v>1300</v>
      </c>
      <c r="Q35" s="77"/>
    </row>
    <row r="36" spans="1:17">
      <c r="A36" s="19"/>
      <c r="B36" s="8"/>
      <c r="C36" s="3" t="s">
        <v>53</v>
      </c>
      <c r="D36" s="29">
        <f t="shared" si="11"/>
        <v>3200</v>
      </c>
      <c r="E36" s="44">
        <v>0</v>
      </c>
      <c r="F36" s="44">
        <v>0</v>
      </c>
      <c r="G36" s="44">
        <v>0</v>
      </c>
      <c r="H36" s="44">
        <v>0</v>
      </c>
      <c r="I36" s="44">
        <v>640</v>
      </c>
      <c r="J36" s="44">
        <v>640</v>
      </c>
      <c r="K36" s="44">
        <v>640</v>
      </c>
      <c r="L36" s="44">
        <v>640</v>
      </c>
      <c r="M36" s="44">
        <v>640</v>
      </c>
      <c r="N36" s="44">
        <v>0</v>
      </c>
      <c r="O36" s="44">
        <v>0</v>
      </c>
      <c r="P36" s="45">
        <v>0</v>
      </c>
      <c r="Q36" s="77"/>
    </row>
    <row r="37" spans="1:17" ht="15.75" thickBot="1">
      <c r="A37" s="19"/>
      <c r="B37" s="8"/>
      <c r="C37" s="3" t="s">
        <v>54</v>
      </c>
      <c r="D37" s="29">
        <f t="shared" si="11"/>
        <v>18000</v>
      </c>
      <c r="E37" s="44">
        <v>0</v>
      </c>
      <c r="F37" s="44">
        <v>0</v>
      </c>
      <c r="G37" s="44">
        <v>0</v>
      </c>
      <c r="H37" s="44">
        <v>6000</v>
      </c>
      <c r="I37" s="44">
        <v>0</v>
      </c>
      <c r="J37" s="44">
        <v>6000</v>
      </c>
      <c r="K37" s="44">
        <v>0</v>
      </c>
      <c r="L37" s="44">
        <v>6000</v>
      </c>
      <c r="M37" s="44">
        <v>0</v>
      </c>
      <c r="N37" s="44"/>
      <c r="O37" s="44">
        <v>0</v>
      </c>
      <c r="P37" s="45">
        <v>0</v>
      </c>
      <c r="Q37" s="77"/>
    </row>
    <row r="38" spans="1:17">
      <c r="A38" s="5"/>
      <c r="B38" s="6" t="s">
        <v>56</v>
      </c>
      <c r="C38" s="21"/>
      <c r="D38" s="40">
        <f t="shared" ref="D38:P38" si="12">SUM(D39:D41)</f>
        <v>9702</v>
      </c>
      <c r="E38" s="41">
        <f t="shared" si="12"/>
        <v>0</v>
      </c>
      <c r="F38" s="41">
        <f t="shared" si="12"/>
        <v>0</v>
      </c>
      <c r="G38" s="41">
        <f t="shared" si="12"/>
        <v>0</v>
      </c>
      <c r="H38" s="41">
        <f t="shared" si="12"/>
        <v>1202</v>
      </c>
      <c r="I38" s="41">
        <f t="shared" si="12"/>
        <v>8500</v>
      </c>
      <c r="J38" s="41">
        <f t="shared" si="12"/>
        <v>0</v>
      </c>
      <c r="K38" s="41">
        <f t="shared" si="12"/>
        <v>0</v>
      </c>
      <c r="L38" s="41">
        <f t="shared" si="12"/>
        <v>0</v>
      </c>
      <c r="M38" s="41">
        <f t="shared" si="12"/>
        <v>0</v>
      </c>
      <c r="N38" s="41">
        <f t="shared" si="12"/>
        <v>0</v>
      </c>
      <c r="O38" s="41">
        <f t="shared" si="12"/>
        <v>0</v>
      </c>
      <c r="P38" s="42">
        <f t="shared" si="12"/>
        <v>0</v>
      </c>
      <c r="Q38" s="52"/>
    </row>
    <row r="39" spans="1:17" ht="51">
      <c r="A39" s="5"/>
      <c r="B39" s="22"/>
      <c r="C39" s="50" t="s">
        <v>63</v>
      </c>
      <c r="D39" s="29">
        <f t="shared" si="5"/>
        <v>1500</v>
      </c>
      <c r="E39" s="44"/>
      <c r="F39" s="44"/>
      <c r="G39" s="44"/>
      <c r="H39" s="44"/>
      <c r="I39" s="44">
        <v>1500</v>
      </c>
      <c r="J39" s="44"/>
      <c r="K39" s="44"/>
      <c r="L39" s="44"/>
      <c r="M39" s="44"/>
      <c r="N39" s="44"/>
      <c r="O39" s="44"/>
      <c r="P39" s="45"/>
      <c r="Q39" s="77"/>
    </row>
    <row r="40" spans="1:17" ht="51">
      <c r="A40" s="5"/>
      <c r="B40" s="22"/>
      <c r="C40" s="50" t="s">
        <v>64</v>
      </c>
      <c r="D40" s="29">
        <f t="shared" si="5"/>
        <v>2202</v>
      </c>
      <c r="E40" s="44"/>
      <c r="F40" s="44"/>
      <c r="G40" s="44"/>
      <c r="H40" s="44">
        <v>1202</v>
      </c>
      <c r="I40" s="44">
        <v>1000</v>
      </c>
      <c r="J40" s="44"/>
      <c r="K40" s="44"/>
      <c r="L40" s="44"/>
      <c r="M40" s="44"/>
      <c r="N40" s="44"/>
      <c r="O40" s="44"/>
      <c r="P40" s="45"/>
      <c r="Q40" s="77"/>
    </row>
    <row r="41" spans="1:17" ht="26.25" thickBot="1">
      <c r="A41" s="5"/>
      <c r="B41" s="23"/>
      <c r="C41" s="51" t="s">
        <v>13</v>
      </c>
      <c r="D41" s="39">
        <f t="shared" si="5"/>
        <v>6000</v>
      </c>
      <c r="E41" s="46"/>
      <c r="F41" s="46"/>
      <c r="G41" s="46"/>
      <c r="H41" s="46"/>
      <c r="I41" s="46">
        <v>6000</v>
      </c>
      <c r="J41" s="46"/>
      <c r="K41" s="46"/>
      <c r="L41" s="46"/>
      <c r="M41" s="46"/>
      <c r="N41" s="46"/>
      <c r="O41" s="46"/>
      <c r="P41" s="47"/>
      <c r="Q41" s="77"/>
    </row>
    <row r="42" spans="1:17">
      <c r="A42" s="102" t="s">
        <v>42</v>
      </c>
      <c r="B42" s="103"/>
      <c r="C42" s="104"/>
      <c r="D42" s="53">
        <f t="shared" ref="D42:P42" si="13">D38+D33+D19+D14+D10</f>
        <v>745500</v>
      </c>
      <c r="E42" s="53">
        <f t="shared" si="13"/>
        <v>58855.270136986306</v>
      </c>
      <c r="F42" s="53">
        <f t="shared" si="13"/>
        <v>28928.349589041096</v>
      </c>
      <c r="G42" s="53">
        <f t="shared" si="13"/>
        <v>29693.469589041095</v>
      </c>
      <c r="H42" s="53">
        <f t="shared" si="13"/>
        <v>43942.054794520547</v>
      </c>
      <c r="I42" s="53">
        <f t="shared" si="13"/>
        <v>50292</v>
      </c>
      <c r="J42" s="53">
        <f t="shared" si="13"/>
        <v>226657.09</v>
      </c>
      <c r="K42" s="53">
        <f t="shared" si="13"/>
        <v>38590</v>
      </c>
      <c r="L42" s="53">
        <f t="shared" si="13"/>
        <v>42590</v>
      </c>
      <c r="M42" s="53">
        <f t="shared" si="13"/>
        <v>84652.09</v>
      </c>
      <c r="N42" s="53">
        <f t="shared" si="13"/>
        <v>35950</v>
      </c>
      <c r="O42" s="53">
        <f t="shared" si="13"/>
        <v>41450</v>
      </c>
      <c r="P42" s="53">
        <f t="shared" si="13"/>
        <v>63899.675890411017</v>
      </c>
      <c r="Q42" s="52"/>
    </row>
    <row r="43" spans="1:17">
      <c r="D43" s="54">
        <f t="shared" ref="D43:P43" si="14">D7-D42</f>
        <v>0</v>
      </c>
      <c r="E43" s="54">
        <f t="shared" si="14"/>
        <v>3269.7298630136938</v>
      </c>
      <c r="F43" s="54">
        <f t="shared" si="14"/>
        <v>33196.6504109589</v>
      </c>
      <c r="G43" s="54">
        <f t="shared" si="14"/>
        <v>32431.530410958905</v>
      </c>
      <c r="H43" s="54">
        <f t="shared" si="14"/>
        <v>18182.945205479453</v>
      </c>
      <c r="I43" s="54">
        <f t="shared" si="14"/>
        <v>11833</v>
      </c>
      <c r="J43" s="54">
        <f t="shared" si="14"/>
        <v>-164532.09</v>
      </c>
      <c r="K43" s="54">
        <f t="shared" si="14"/>
        <v>23535</v>
      </c>
      <c r="L43" s="54">
        <f t="shared" si="14"/>
        <v>19535</v>
      </c>
      <c r="M43" s="54">
        <f t="shared" si="14"/>
        <v>-22527.089999999997</v>
      </c>
      <c r="N43" s="54">
        <f t="shared" si="14"/>
        <v>26175</v>
      </c>
      <c r="O43" s="54">
        <f t="shared" si="14"/>
        <v>20675</v>
      </c>
      <c r="P43" s="54">
        <f t="shared" si="14"/>
        <v>-1774.6758904110175</v>
      </c>
      <c r="Q43" s="77"/>
    </row>
  </sheetData>
  <mergeCells count="6">
    <mergeCell ref="A2:B2"/>
    <mergeCell ref="A3:A6"/>
    <mergeCell ref="A8:C8"/>
    <mergeCell ref="B9:P9"/>
    <mergeCell ref="A42:C42"/>
    <mergeCell ref="B26:B3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 2018 ФАКТ по ДДС</vt:lpstr>
      <vt:lpstr>Бюджет  2018 ПЛАН</vt:lpstr>
      <vt:lpstr>'Бюджет  2018 ПЛАН'!Область_печати</vt:lpstr>
      <vt:lpstr>'Бюджет  2018 ФАКТ по ДДС'!Область_печати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2018-05-11T09:20:01Z</dcterms:modified>
</cp:coreProperties>
</file>